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1780" firstSheet="4" activeTab="4"/>
  </bookViews>
  <sheets>
    <sheet name="Коммунальные услуги и Газ" sheetId="1" state="hidden" r:id="rId1"/>
    <sheet name="2" sheetId="2" state="hidden" r:id="rId2"/>
    <sheet name="Лист1 (2)" sheetId="3" state="hidden" r:id="rId3"/>
    <sheet name="В Минэк за 2022г." sheetId="7" state="hidden" r:id="rId4"/>
    <sheet name="ЖКХ2023-2024" sheetId="4" r:id="rId5"/>
  </sheets>
  <definedNames>
    <definedName name="_GoBack" localSheetId="3">'В Минэк за 2022г.'!#REF!</definedName>
    <definedName name="_GoBack" localSheetId="4">'ЖКХ2023-2024'!#REF!</definedName>
    <definedName name="_GoBack" localSheetId="0">'Коммунальные услуги и Газ'!#REF!</definedName>
    <definedName name="_xlnm._FilterDatabase" localSheetId="3" hidden="1">'В Минэк за 2022г.'!$A$4:$M$53</definedName>
    <definedName name="_xlnm._FilterDatabase" localSheetId="4" hidden="1">'ЖКХ2023-2024'!$A$7:$R$47</definedName>
    <definedName name="_xlnm._FilterDatabase" localSheetId="0" hidden="1">'Коммунальные услуги и Газ'!$A$2:$L$49</definedName>
    <definedName name="_xlnm.Print_Titles" localSheetId="4">'ЖКХ2023-2024'!$6:$8</definedName>
    <definedName name="_xlnm.Print_Area" localSheetId="3">'В Минэк за 2022г.'!$A$1:$M$174</definedName>
    <definedName name="_xlnm.Print_Area" localSheetId="4">'ЖКХ2023-2024'!$A$6:$R$151</definedName>
    <definedName name="_xlnm.Print_Area" localSheetId="0">'Коммунальные услуги и Газ'!$A$1:$L$118</definedName>
  </definedNames>
  <calcPr calcId="144525"/>
</workbook>
</file>

<file path=xl/comments1.xml><?xml version="1.0" encoding="utf-8"?>
<comments xmlns="http://schemas.openxmlformats.org/spreadsheetml/2006/main">
  <authors>
    <author>Айна Батаева</author>
    <author>Пользователь</author>
  </authors>
  <commentList>
    <comment ref="K29" authorId="0">
      <text>
        <r>
          <rPr>
            <b/>
            <sz val="9"/>
            <rFont val="Tahoma"/>
            <charset val="204"/>
          </rPr>
          <t>РП 23.11.22 157-ТГ</t>
        </r>
      </text>
    </comment>
    <comment ref="J34" authorId="0">
      <text>
        <r>
          <rPr>
            <b/>
            <sz val="9"/>
            <rFont val="Tahoma"/>
            <charset val="204"/>
          </rPr>
          <t>РП 31.08.22.43-ТГ</t>
        </r>
      </text>
    </comment>
    <comment ref="K34" authorId="0">
      <text>
        <r>
          <rPr>
            <b/>
            <sz val="9"/>
            <rFont val="Tahoma"/>
            <charset val="204"/>
          </rPr>
          <t>РП от 22.11.22 126-ТГ</t>
        </r>
      </text>
    </comment>
    <comment ref="K43" authorId="0">
      <text>
        <r>
          <rPr>
            <b/>
            <sz val="9"/>
            <rFont val="Tahoma"/>
            <charset val="204"/>
          </rPr>
          <t>РП 23.11.22 155-ТГ</t>
        </r>
      </text>
    </comment>
    <comment ref="A48" authorId="1">
      <text>
        <r>
          <rPr>
            <b/>
            <sz val="9"/>
            <rFont val="Tahoma"/>
            <charset val="204"/>
          </rPr>
          <t xml:space="preserve">РП 139 6790 есть передача ТЭ? (этот пункт вписал)
</t>
        </r>
      </text>
    </comment>
    <comment ref="J48" authorId="0">
      <text>
        <r>
          <rPr>
            <b/>
            <sz val="9"/>
            <rFont val="Tahoma"/>
            <charset val="204"/>
          </rPr>
          <t>РП 20.11.21 116-ТГ</t>
        </r>
      </text>
    </comment>
    <comment ref="K49" authorId="0">
      <text>
        <r>
          <rPr>
            <b/>
            <sz val="9"/>
            <rFont val="Tahoma"/>
            <charset val="204"/>
          </rPr>
          <t>РП 23.11.22 142-ТГ</t>
        </r>
      </text>
    </comment>
    <comment ref="K55" authorId="0">
      <text>
        <r>
          <rPr>
            <b/>
            <sz val="9"/>
            <rFont val="Tahoma"/>
            <charset val="204"/>
          </rPr>
          <t>РП 23.11.22 141-ЖТ</t>
        </r>
      </text>
    </comment>
    <comment ref="J64" authorId="0">
      <text>
        <r>
          <rPr>
            <b/>
            <sz val="9"/>
            <rFont val="Tahoma"/>
            <charset val="204"/>
          </rPr>
          <t>28.09.22 53-ЖТ</t>
        </r>
      </text>
    </comment>
    <comment ref="K64" authorId="0">
      <text>
        <r>
          <rPr>
            <b/>
            <sz val="9"/>
            <rFont val="Tahoma"/>
            <charset val="204"/>
          </rPr>
          <t>РП 22.11.22 019-ЖТ</t>
        </r>
      </text>
    </comment>
    <comment ref="J76" authorId="0">
      <text>
        <r>
          <rPr>
            <b/>
            <sz val="9"/>
            <rFont val="Tahoma"/>
            <charset val="204"/>
          </rPr>
          <t>РП 13-ЖТ от 25.02.22</t>
        </r>
        <r>
          <rPr>
            <sz val="9"/>
            <rFont val="Tahoma"/>
            <charset val="204"/>
          </rPr>
          <t xml:space="preserve">
</t>
        </r>
      </text>
    </comment>
    <comment ref="J78" authorId="0">
      <text>
        <r>
          <rPr>
            <b/>
            <sz val="9"/>
            <rFont val="Tahoma"/>
            <charset val="204"/>
          </rPr>
          <t>РП от 25.02.22 11-ЖТ изм от 4 апр 22 года протокол № 22</t>
        </r>
      </text>
    </comment>
    <comment ref="J80" authorId="0">
      <text>
        <r>
          <rPr>
            <b/>
            <sz val="9"/>
            <rFont val="Tahoma"/>
            <charset val="204"/>
          </rPr>
          <t>РП от 28.02.22 25-ЖТ</t>
        </r>
      </text>
    </comment>
    <comment ref="J82" authorId="0">
      <text>
        <r>
          <rPr>
            <b/>
            <sz val="9"/>
            <rFont val="Tahoma"/>
            <charset val="204"/>
          </rPr>
          <t>РП 28.02.22 23-ЖТ</t>
        </r>
      </text>
    </comment>
    <comment ref="K82" authorId="0">
      <text>
        <r>
          <rPr>
            <b/>
            <sz val="9"/>
            <rFont val="Tahoma"/>
            <charset val="204"/>
          </rPr>
          <t>РП 22.11.22 95-ЖТ</t>
        </r>
      </text>
    </comment>
    <comment ref="J84" authorId="0">
      <text>
        <r>
          <rPr>
            <b/>
            <sz val="9"/>
            <rFont val="Tahoma"/>
            <charset val="204"/>
          </rPr>
          <t>РП 28.02.22 21-ЖТ с изм от 22.09.22 48-ЖТ</t>
        </r>
      </text>
    </comment>
    <comment ref="J86" authorId="0">
      <text>
        <r>
          <rPr>
            <b/>
            <sz val="9"/>
            <rFont val="Tahoma"/>
            <charset val="204"/>
          </rPr>
          <t>РП 24.02.22 05-ЖТ с изм от 4 апр 22 года протокол № 22</t>
        </r>
      </text>
    </comment>
    <comment ref="K86" authorId="0">
      <text>
        <r>
          <rPr>
            <b/>
            <sz val="9"/>
            <rFont val="Tahoma"/>
            <charset val="204"/>
          </rPr>
          <t>РП 22.11.22 93-ЖТ</t>
        </r>
      </text>
    </comment>
    <comment ref="J88" authorId="0">
      <text>
        <r>
          <rPr>
            <b/>
            <sz val="9"/>
            <rFont val="Tahoma"/>
            <charset val="204"/>
          </rPr>
          <t>РП 24.02.22 07-ЖТ</t>
        </r>
      </text>
    </comment>
    <comment ref="K88" authorId="0">
      <text>
        <r>
          <rPr>
            <b/>
            <sz val="9"/>
            <rFont val="Tahoma"/>
            <charset val="204"/>
          </rPr>
          <t>РП 21.11.22 79-ЖТ</t>
        </r>
      </text>
    </comment>
    <comment ref="J89" authorId="0">
      <text>
        <r>
          <rPr>
            <b/>
            <sz val="9"/>
            <rFont val="Tahoma"/>
            <charset val="204"/>
          </rPr>
          <t>РП 25.02.22 09-ЖТ изм от 4 апр 22 года протокол № 22</t>
        </r>
      </text>
    </comment>
    <comment ref="K89" authorId="0">
      <text>
        <r>
          <rPr>
            <b/>
            <sz val="9"/>
            <rFont val="Tahoma"/>
            <charset val="204"/>
          </rPr>
          <t>РП 22.11.22 101-ЖТ</t>
        </r>
      </text>
    </comment>
    <comment ref="J91" authorId="0">
      <text>
        <r>
          <rPr>
            <b/>
            <sz val="9"/>
            <rFont val="Tahoma"/>
            <charset val="204"/>
          </rPr>
          <t>РП 05.05.22 39-ЖТ</t>
        </r>
      </text>
    </comment>
    <comment ref="K91" authorId="0">
      <text>
        <r>
          <rPr>
            <b/>
            <sz val="9"/>
            <rFont val="Tahoma"/>
            <charset val="204"/>
          </rPr>
          <t>РП 22.11.22 105-ЖТ</t>
        </r>
      </text>
    </comment>
    <comment ref="J92" authorId="0">
      <text>
        <r>
          <rPr>
            <b/>
            <sz val="9"/>
            <rFont val="Tahoma"/>
            <charset val="204"/>
          </rPr>
          <t>РП 25.02.22 17-ЖТ</t>
        </r>
      </text>
    </comment>
    <comment ref="K92" authorId="0">
      <text>
        <r>
          <rPr>
            <b/>
            <sz val="9"/>
            <rFont val="Tahoma"/>
            <charset val="204"/>
          </rPr>
          <t>РП 21.11.22 85-ЖТ</t>
        </r>
      </text>
    </comment>
    <comment ref="K94" authorId="0">
      <text>
        <r>
          <rPr>
            <b/>
            <sz val="9"/>
            <rFont val="Tahoma"/>
            <charset val="204"/>
          </rPr>
          <t>РП 27.12.22 192-ЖТ</t>
        </r>
      </text>
    </comment>
    <comment ref="J106" authorId="0">
      <text>
        <r>
          <rPr>
            <b/>
            <sz val="9"/>
            <rFont val="Tahoma"/>
            <charset val="204"/>
          </rPr>
          <t>РП от 25.02.22 13-ЖТ</t>
        </r>
      </text>
    </comment>
    <comment ref="J108" authorId="0">
      <text>
        <r>
          <rPr>
            <b/>
            <sz val="9"/>
            <rFont val="Tahoma"/>
            <charset val="204"/>
          </rPr>
          <t>РП от 25.02.22 11-ЖТ изм от 4 апр 22 года протокол № 22</t>
        </r>
      </text>
    </comment>
    <comment ref="J116" authorId="0">
      <text>
        <r>
          <rPr>
            <b/>
            <sz val="9"/>
            <rFont val="Tahoma"/>
            <charset val="204"/>
          </rPr>
          <t>РП 24.02.22 07-ЖТ</t>
        </r>
      </text>
    </comment>
    <comment ref="K126" authorId="0">
      <text>
        <r>
          <rPr>
            <b/>
            <sz val="9"/>
            <rFont val="Tahoma"/>
            <charset val="204"/>
          </rPr>
          <t>РП 22.11.22 132-Э</t>
        </r>
      </text>
    </comment>
    <comment ref="K143" authorId="0">
      <text>
        <r>
          <rPr>
            <b/>
            <sz val="9"/>
            <rFont val="Tahoma"/>
            <charset val="204"/>
          </rPr>
          <t>РП 21.11.22 61-ЖТ</t>
        </r>
      </text>
    </comment>
    <comment ref="F150" authorId="0">
      <text>
        <r>
          <rPr>
            <b/>
            <sz val="9"/>
            <rFont val="Tahoma"/>
            <charset val="204"/>
          </rPr>
          <t>РП 30.12.2019 145-ЖТ</t>
        </r>
      </text>
    </comment>
    <comment ref="H150" authorId="0">
      <text>
        <r>
          <rPr>
            <b/>
            <sz val="9"/>
            <rFont val="Tahoma"/>
            <charset val="204"/>
          </rPr>
          <t>РП 23.12.2020 145-ЖТ</t>
        </r>
      </text>
    </comment>
    <comment ref="J150" authorId="0">
      <text>
        <r>
          <rPr>
            <b/>
            <sz val="9"/>
            <rFont val="Tahoma"/>
            <charset val="204"/>
          </rPr>
          <t>РП 29.12.2021 136-ЖТ</t>
        </r>
      </text>
    </comment>
    <comment ref="K150" authorId="0">
      <text>
        <r>
          <rPr>
            <b/>
            <sz val="9"/>
            <rFont val="Tahoma"/>
            <charset val="204"/>
          </rPr>
          <t>РП 27.12.2022 190-ЖТ</t>
        </r>
      </text>
    </comment>
  </commentList>
</comments>
</file>

<file path=xl/sharedStrings.xml><?xml version="1.0" encoding="utf-8"?>
<sst xmlns="http://schemas.openxmlformats.org/spreadsheetml/2006/main" count="2049" uniqueCount="183">
  <si>
    <t>Тарифы (цены) на коммунальные услуги по Чеченской Республике на 2021-2022 гг.</t>
  </si>
  <si>
    <t>Наименование организации</t>
  </si>
  <si>
    <t>Единица измерения</t>
  </si>
  <si>
    <t>2022 год</t>
  </si>
  <si>
    <t>Налог</t>
  </si>
  <si>
    <t>Потребители</t>
  </si>
  <si>
    <t>1 полугодие</t>
  </si>
  <si>
    <t>2 полугодие</t>
  </si>
  <si>
    <t>ТЕПЛОВАЯ ЭНЕРГИЯ (в том числе на горячую воду)</t>
  </si>
  <si>
    <t>ООО «Теплострой» К/С</t>
  </si>
  <si>
    <t>руб./Гкал</t>
  </si>
  <si>
    <t>без НДС</t>
  </si>
  <si>
    <t>прочие</t>
  </si>
  <si>
    <t>ООО «Теплострой»</t>
  </si>
  <si>
    <t>ООО ПКФ «Транспортник»</t>
  </si>
  <si>
    <t>-</t>
  </si>
  <si>
    <t>МУП "ЖКХ Ачхой Мартановского района "Чистый Ачхой"</t>
  </si>
  <si>
    <t>население</t>
  </si>
  <si>
    <t>ООО «Гортеплостроймонтаж»</t>
  </si>
  <si>
    <t>с НДС</t>
  </si>
  <si>
    <t>ООО «Стройсервис» (для В/Ч 6790)</t>
  </si>
  <si>
    <t>ООО «Стройсервис»</t>
  </si>
  <si>
    <r>
      <rPr>
        <sz val="12"/>
        <color theme="1"/>
        <rFont val="Times New Roman"/>
        <charset val="204"/>
      </rPr>
      <t>ООО «Кавказ А.М.М.» Наурский район</t>
    </r>
    <r>
      <rPr>
        <sz val="10"/>
        <color theme="1"/>
        <rFont val="Times New Roman"/>
        <charset val="204"/>
      </rPr>
      <t xml:space="preserve"> (для В/Ч 6790)</t>
    </r>
  </si>
  <si>
    <t>ООО «Кавказ А.М.М.» Наурский район</t>
  </si>
  <si>
    <r>
      <rPr>
        <sz val="12"/>
        <color theme="1"/>
        <rFont val="Times New Roman"/>
        <charset val="204"/>
      </rPr>
      <t xml:space="preserve">ООО «Кавказ А.М.М.» Шелковской район </t>
    </r>
    <r>
      <rPr>
        <sz val="10"/>
        <color theme="1"/>
        <rFont val="Times New Roman"/>
        <charset val="204"/>
      </rPr>
      <t>(для В/Ч 6790)</t>
    </r>
  </si>
  <si>
    <t>ООО «Кавказ А.М.М.» Шелковской район</t>
  </si>
  <si>
    <r>
      <rPr>
        <sz val="12"/>
        <color theme="1"/>
        <rFont val="Times New Roman"/>
        <charset val="204"/>
      </rPr>
      <t xml:space="preserve">ООО «Кавказ А.М.М.» Грозный-Гудермес </t>
    </r>
    <r>
      <rPr>
        <sz val="10"/>
        <color theme="1"/>
        <rFont val="Times New Roman"/>
        <charset val="204"/>
      </rPr>
      <t>(для В/Ч 6790)</t>
    </r>
  </si>
  <si>
    <t xml:space="preserve">ООО «Кавказ А.М.М.» Грозный-Гудермес </t>
  </si>
  <si>
    <r>
      <rPr>
        <sz val="12"/>
        <color theme="1"/>
        <rFont val="Times New Roman"/>
        <charset val="204"/>
      </rPr>
      <t xml:space="preserve">ООО «Феникс-12» Шелковской район </t>
    </r>
    <r>
      <rPr>
        <sz val="10"/>
        <color theme="1"/>
        <rFont val="Times New Roman"/>
        <charset val="204"/>
      </rPr>
      <t>(для В/Ч 6790)</t>
    </r>
  </si>
  <si>
    <t>ООО «Феникс-12» Шелковской район</t>
  </si>
  <si>
    <r>
      <rPr>
        <sz val="12"/>
        <color theme="1"/>
        <rFont val="Times New Roman"/>
        <charset val="204"/>
      </rPr>
      <t xml:space="preserve">ООО «Феникс-12»  Грозный-Гудермес </t>
    </r>
    <r>
      <rPr>
        <sz val="10"/>
        <color theme="1"/>
        <rFont val="Times New Roman"/>
        <charset val="204"/>
      </rPr>
      <t>(для В/Ч 6790)</t>
    </r>
  </si>
  <si>
    <t>ООО «Феникс-12»  Грозный-Гудермес</t>
  </si>
  <si>
    <t>ООО «Сити-Сервис»</t>
  </si>
  <si>
    <t>ООО «Тепло-Энергосбыт» (Хвойная)</t>
  </si>
  <si>
    <t xml:space="preserve">ООО «Тепло-Энергосбыт» КС №1 </t>
  </si>
  <si>
    <t>ООО «Оазис»</t>
  </si>
  <si>
    <t xml:space="preserve">МУП "ЖЭУ №2" Надтеречного муниципального района </t>
  </si>
  <si>
    <t>СМУП «ПУЖКХ Курчалоевского района»</t>
  </si>
  <si>
    <t>МУП «ПУЖКХ г. Аргун»</t>
  </si>
  <si>
    <t>МУП «Теплоснабжение» г. Грозный</t>
  </si>
  <si>
    <t>ООО «Самум»</t>
  </si>
  <si>
    <t>ООО «Самум» КС</t>
  </si>
  <si>
    <t>ФГБУ «ЦЖКУ» МО РФ</t>
  </si>
  <si>
    <t>ООО «ЖКС Курчалой»</t>
  </si>
  <si>
    <t>В/Ч 6790 (3025)</t>
  </si>
  <si>
    <t>В/Ч 4156  (передача ТЭ)</t>
  </si>
  <si>
    <t>ГОРЯЧЕЕ ВОДОСНАБЖЕНИЕ (компонент на холодную воду)</t>
  </si>
  <si>
    <t>руб./м3</t>
  </si>
  <si>
    <t>ООО "ЖКС Курчалой"</t>
  </si>
  <si>
    <t>ВОДОСНАБЖЕНИЕ</t>
  </si>
  <si>
    <t>ГУП "Чечводоканал"</t>
  </si>
  <si>
    <t xml:space="preserve">с НДС </t>
  </si>
  <si>
    <t xml:space="preserve">население </t>
  </si>
  <si>
    <t>МУП "Водоканал" г. Грозного</t>
  </si>
  <si>
    <t>не предусмотрен</t>
  </si>
  <si>
    <t>МУП "ПУЖКХ" Веденского муниципального района</t>
  </si>
  <si>
    <t>ФГБУ "ЦЖКУ" МО РФ</t>
  </si>
  <si>
    <t>Войсковая часть 6790</t>
  </si>
  <si>
    <t>Грозненский территориальный участок "Северо-Кавказская дирекция по тепловодоснабжению  структурное подразделение Центральной дирекции по теплоснабжению- филиала ОАО"РЖД"</t>
  </si>
  <si>
    <t>ООО "АКВА" (ст. Петропавловская)</t>
  </si>
  <si>
    <t>ООО "Родник" (Шатойский район)</t>
  </si>
  <si>
    <t>ВОДООТВЕДЕНИЕ</t>
  </si>
  <si>
    <t>МУП "Водоканал" г.Грозного</t>
  </si>
  <si>
    <t>МУП "ЖЭУ №2" Надтеречного муниципального района</t>
  </si>
  <si>
    <t>МУП "ПУЖКХ Веденского района"</t>
  </si>
  <si>
    <t>ОЧИСТКА СТОЧНЫХ ВОД</t>
  </si>
  <si>
    <t>ООО "Концесии "Биологические очистные сооружения"</t>
  </si>
  <si>
    <t xml:space="preserve"> руб./м3</t>
  </si>
  <si>
    <t>ЭЛЕКТРИЧЕСКАЯ ЭНЕРГИЯ</t>
  </si>
  <si>
    <t>АО "Чеченэнерго"</t>
  </si>
  <si>
    <t>руб./кВт/час</t>
  </si>
  <si>
    <t>население - городской округ</t>
  </si>
  <si>
    <t>население- сельское поселение</t>
  </si>
  <si>
    <t>ГАЗОСНАБЖЕНИЕ</t>
  </si>
  <si>
    <t>ООО «Газпром межрегионгаз Грозный»</t>
  </si>
  <si>
    <t>руб./ тыс.м3</t>
  </si>
  <si>
    <t>ОБРАЩЕНИЕ С ТВЕРДЫМИ КОММУНАЛЬНЫМИ ОТХОДАМИ</t>
  </si>
  <si>
    <t>ГУП «Управление ЖКУ»</t>
  </si>
  <si>
    <t>все категории потребителей</t>
  </si>
  <si>
    <t>(руб./т</t>
  </si>
  <si>
    <t>ООО «Оникс»</t>
  </si>
  <si>
    <t>НДС не предусмотрен</t>
  </si>
  <si>
    <t>руб./ т</t>
  </si>
  <si>
    <t>ИП Джамалханов М.Х.</t>
  </si>
  <si>
    <t>руб./т</t>
  </si>
  <si>
    <t>ООО "Кавказ"</t>
  </si>
  <si>
    <t>МУП "Вторсырье"</t>
  </si>
  <si>
    <t xml:space="preserve"> -</t>
  </si>
  <si>
    <t>МУП "ЭкоСити" г.Грозного Предельный тариф на услугу захоронения твердых коммунальных отходов *</t>
  </si>
  <si>
    <t xml:space="preserve">ООО "Самум" </t>
  </si>
  <si>
    <t>МУП «Благоустройство и дорожное хозяйство»</t>
  </si>
  <si>
    <t>№ п/п</t>
  </si>
  <si>
    <t>Виды коммунальных услуг (по предприятиям)</t>
  </si>
  <si>
    <t>Ед. изм.</t>
  </si>
  <si>
    <t xml:space="preserve">Население </t>
  </si>
  <si>
    <t>01.01.2021 г. (руб.)</t>
  </si>
  <si>
    <t>01.07.2021 г. (руб.)</t>
  </si>
  <si>
    <t>1.</t>
  </si>
  <si>
    <t xml:space="preserve">Газоснабжение, в том числе:        </t>
  </si>
  <si>
    <t xml:space="preserve"> - ООО "Газпром межрегионгаз Грозный"</t>
  </si>
  <si>
    <t>руб./ м3</t>
  </si>
  <si>
    <t>2.</t>
  </si>
  <si>
    <t>Теплоснабжение, в том числе:</t>
  </si>
  <si>
    <t>МУП «ЖЭУ №2» Надтеречного района</t>
  </si>
  <si>
    <t>3.</t>
  </si>
  <si>
    <t>Горячее водоснабжение, в том числе:</t>
  </si>
  <si>
    <t>(двухкомпонентный тариф )</t>
  </si>
  <si>
    <t>компонент на холодную воду руб. за 1м3</t>
  </si>
  <si>
    <t>компонент на
тепловую энергию
руб. за 1 Гкал</t>
  </si>
  <si>
    <t>ООО "Газпром межрегионгаз Грозный"</t>
  </si>
  <si>
    <t>Приложение к письму от "______"____________2022г. №_____</t>
  </si>
  <si>
    <t>Тарифы (цены) на коммунальные услуги по Чеченской Республике на 2022 г.</t>
  </si>
  <si>
    <t>01.07.2022 - 30.11.2022</t>
  </si>
  <si>
    <t>декабрь</t>
  </si>
  <si>
    <r>
      <rPr>
        <sz val="12"/>
        <rFont val="Times New Roman"/>
        <charset val="204"/>
      </rPr>
      <t>ООО «Кавказ А.М.М.» Наурский район</t>
    </r>
    <r>
      <rPr>
        <sz val="10"/>
        <rFont val="Times New Roman"/>
        <charset val="204"/>
      </rPr>
      <t xml:space="preserve"> (для В/Ч 6790)</t>
    </r>
  </si>
  <si>
    <r>
      <rPr>
        <sz val="12"/>
        <rFont val="Times New Roman"/>
        <charset val="204"/>
      </rPr>
      <t xml:space="preserve">ООО «Кавказ А.М.М.» Шелковской район </t>
    </r>
    <r>
      <rPr>
        <sz val="10"/>
        <rFont val="Times New Roman"/>
        <charset val="204"/>
      </rPr>
      <t>(для В/Ч 6790)</t>
    </r>
  </si>
  <si>
    <r>
      <rPr>
        <sz val="12"/>
        <rFont val="Times New Roman"/>
        <charset val="204"/>
      </rPr>
      <t xml:space="preserve">ООО «Кавказ А.М.М.» Грозный-Гудермес </t>
    </r>
    <r>
      <rPr>
        <sz val="10"/>
        <rFont val="Times New Roman"/>
        <charset val="204"/>
      </rPr>
      <t>(для В/Ч 6790)</t>
    </r>
  </si>
  <si>
    <r>
      <rPr>
        <sz val="12"/>
        <rFont val="Times New Roman"/>
        <charset val="204"/>
      </rPr>
      <t xml:space="preserve">ООО «Феникс-12» Шелковской район </t>
    </r>
    <r>
      <rPr>
        <sz val="10"/>
        <rFont val="Times New Roman"/>
        <charset val="204"/>
      </rPr>
      <t>(для В/Ч 6790)</t>
    </r>
  </si>
  <si>
    <r>
      <rPr>
        <sz val="12"/>
        <rFont val="Times New Roman"/>
        <charset val="204"/>
      </rPr>
      <t xml:space="preserve">ООО «Феникс-12»  Грозный-Гудермес </t>
    </r>
    <r>
      <rPr>
        <sz val="10"/>
        <rFont val="Times New Roman"/>
        <charset val="204"/>
      </rPr>
      <t>(для В/Ч 6790)</t>
    </r>
  </si>
  <si>
    <t>ООО «Тепло-Энергосбыт» КС от 24.10.2022</t>
  </si>
  <si>
    <t>МУП «ПУЖКХ Серноводского муниципального района»</t>
  </si>
  <si>
    <t>МУП "Водоканал г. Аргун"</t>
  </si>
  <si>
    <t xml:space="preserve">МУП «Серноводск – Водоканал» Серноводского муниципального района» </t>
  </si>
  <si>
    <t>МУП "Ножай-Юртовский Водоканал"</t>
  </si>
  <si>
    <t>МУП "ГРОЗ-АКВА"</t>
  </si>
  <si>
    <t>МУП "Водоканал Шалинского района"</t>
  </si>
  <si>
    <r>
      <rPr>
        <sz val="12"/>
        <rFont val="Times New Roman"/>
        <charset val="204"/>
      </rPr>
      <t xml:space="preserve">МУП «ЖЭУ №2» Надтеречного муниципального района, </t>
    </r>
    <r>
      <rPr>
        <sz val="8"/>
        <rFont val="Times New Roman"/>
        <charset val="204"/>
      </rPr>
      <t>оказываемые потребителям муниципальных образований (сельских поселений) Чеченской Республики: п. Горагорское, с. Знаменское (водозабор «Знаменский»), с. Зебир-Юрт, с. Калаус, с. Подгорное, с. Комарово.</t>
    </r>
  </si>
  <si>
    <t>МУП «Управление водопроводноканализационного хозяйства Курчалоевского муниципального района Чеченской Республики»</t>
  </si>
  <si>
    <t>МУП «Урус-Мартановский водоканал»</t>
  </si>
  <si>
    <t>МУП «Шелковской Водоканал»</t>
  </si>
  <si>
    <t>МУП «Водоканал» Гудермесского муниципального района</t>
  </si>
  <si>
    <t>МУП «Жилищно-коммунальное хозяйство Ачхой-Мартановского муниципального района «Чистый Ачхой»</t>
  </si>
  <si>
    <r>
      <rPr>
        <sz val="9"/>
        <rFont val="Times New Roman"/>
        <charset val="204"/>
      </rPr>
      <t xml:space="preserve">население </t>
    </r>
    <r>
      <rPr>
        <b/>
        <sz val="9"/>
        <rFont val="Times New Roman"/>
        <charset val="204"/>
      </rPr>
      <t xml:space="preserve">- </t>
    </r>
    <r>
      <rPr>
        <sz val="9"/>
        <rFont val="Times New Roman"/>
        <charset val="204"/>
      </rPr>
      <t>городской округ</t>
    </r>
  </si>
  <si>
    <r>
      <rPr>
        <sz val="12"/>
        <rFont val="Times New Roman"/>
        <charset val="204"/>
      </rPr>
      <t xml:space="preserve">МУП "ЭкоСити" г.Грозного                                                                                                                </t>
    </r>
    <r>
      <rPr>
        <sz val="9"/>
        <rFont val="Times New Roman"/>
        <charset val="204"/>
      </rPr>
      <t>Предельный тариф на услугу захоронения твердых коммунальных отходов *</t>
    </r>
  </si>
  <si>
    <t>Приложение к письму от ____ __________2024 г.</t>
  </si>
  <si>
    <t xml:space="preserve">
Информация о прогнозных ценах (тарифах) на коммунальные услуги
на 2025 год
</t>
  </si>
  <si>
    <t>с 1 12.2022 - 31.12.2023</t>
  </si>
  <si>
    <t>% роста</t>
  </si>
  <si>
    <t>ТЕПЛОВАЯ ЭНЕРГИЯ</t>
  </si>
  <si>
    <t>ООО «Теплострой» К/С (02.2017)</t>
  </si>
  <si>
    <t>ООО «Кавказ А.М.М.» Грозный (аэр. Северный)</t>
  </si>
  <si>
    <t>население и 
прочие</t>
  </si>
  <si>
    <t>ООО «Тепло-Энергосбыт» КС №1 (19.09.2018)</t>
  </si>
  <si>
    <t>ООО «Тепло-Энергосбыт» КС №1 (11.11.2020)</t>
  </si>
  <si>
    <t>ООО «Самум» КС (01.10.2021)</t>
  </si>
  <si>
    <t>население и прочие</t>
  </si>
  <si>
    <t>население и
прочие</t>
  </si>
  <si>
    <t>В/Ч 6790 (3025) (передача ТЭ)</t>
  </si>
  <si>
    <t>ГОРЯЧЕЕ ВОДОСНАБЖЕНИЕ</t>
  </si>
  <si>
    <t xml:space="preserve">ООО "Самум" в  Надтеречном муниципальном районе п.
Горагорское, с. Знаменское (водозабор «Знаменский»), с. Зебир-Юрт, с. Калаус, с. Подгорное, с. Комарове,
с. Бартхой, с. Нагорное, с. Майское  </t>
  </si>
  <si>
    <t>13,05/
11,07</t>
  </si>
  <si>
    <t>руб./м4</t>
  </si>
  <si>
    <t>руб./м5</t>
  </si>
  <si>
    <t>руб./м6</t>
  </si>
  <si>
    <t>руб./м7</t>
  </si>
  <si>
    <t>руб./м8</t>
  </si>
  <si>
    <t>руб./м9</t>
  </si>
  <si>
    <t>руб./м10</t>
  </si>
  <si>
    <t>руб./м11</t>
  </si>
  <si>
    <t>руб./м12</t>
  </si>
  <si>
    <t>ООО "Самум" в  Надтеречном муниципальном районе Чеченской Республики: с. БеноЮрт, с. Братское, с. Верхний Наур, с. Гвардейское, с. Мекен-Юрт, с. Знаменское, с. Мекен-Юрт, с. Надтеречное</t>
  </si>
  <si>
    <t xml:space="preserve">НДС не предусмотрен </t>
  </si>
  <si>
    <t>21,74/
26,09</t>
  </si>
  <si>
    <t>25,6/
26,65</t>
  </si>
  <si>
    <t>22,2/
25,6</t>
  </si>
  <si>
    <t>ООО "Аква-Эра"</t>
  </si>
  <si>
    <t>ООО "Самум" Наурский район</t>
  </si>
  <si>
    <t xml:space="preserve">население и
прочие </t>
  </si>
  <si>
    <t xml:space="preserve"> ООО "Самум" в Надтеречном муниципальном районе Чеченской Республики: с. БеноЮрт, с. Братское, с. Верхний Наур, с. Гвардейское, с. Мекен-Юрт, с. Знаменское, с. Мекен-Юрт, с. Надтеречное</t>
  </si>
  <si>
    <t>17,92/
17,84</t>
  </si>
  <si>
    <t>20,72/
24,86</t>
  </si>
  <si>
    <t>22,01/
25,03</t>
  </si>
  <si>
    <t>22,01/
20,86</t>
  </si>
  <si>
    <t>ООО "Самум"  Наурский район</t>
  </si>
  <si>
    <t>городское насел.</t>
  </si>
  <si>
    <t>сельское насел.</t>
  </si>
  <si>
    <t>ООО "Родник" (Шатойский район)
Предельный тариф на услугу захоронения твердых коммунальных отходов *</t>
  </si>
  <si>
    <t>МУП "ЭкоСити" г.Грозного                                                                                                                Предельный тариф на услугу захоронения твердых коммунальных отходов *</t>
  </si>
  <si>
    <t>ЗАПРАВКА ВОЗДУШНЫХ СУДОВ И ХРАНЕНИЕ АВИАЦИОННОГО ТОПЛИВА</t>
  </si>
  <si>
    <t>ООО ТЗК "Аэродилер"
обеспечение заправки воздушных судов авиационным топливом</t>
  </si>
  <si>
    <t>руб/т.</t>
  </si>
  <si>
    <t>ООО ТЗК "Аэродилер"
хранение авиационного топлива</t>
  </si>
  <si>
    <t>руб/ т. в сутки</t>
  </si>
</sst>
</file>

<file path=xl/styles.xml><?xml version="1.0" encoding="utf-8"?>
<styleSheet xmlns="http://schemas.openxmlformats.org/spreadsheetml/2006/main">
  <numFmts count="6">
    <numFmt numFmtId="176" formatCode="dd\-mmm"/>
    <numFmt numFmtId="177" formatCode="0.0%"/>
    <numFmt numFmtId="41" formatCode="_-* #,##0_-;\-* #,##0_-;_-* &quot;-&quot;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</numFmts>
  <fonts count="43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b/>
      <sz val="16"/>
      <name val="Times New Roman"/>
      <charset val="204"/>
    </font>
    <font>
      <sz val="16"/>
      <name val="Times New Roman"/>
      <charset val="204"/>
    </font>
    <font>
      <sz val="16"/>
      <color theme="1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9"/>
      <name val="Times New Roman"/>
      <charset val="204"/>
    </font>
    <font>
      <b/>
      <sz val="12"/>
      <color theme="1"/>
      <name val="Times New Roman"/>
      <charset val="204"/>
    </font>
    <font>
      <b/>
      <sz val="9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Times New Roman"/>
      <charset val="204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9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8"/>
      <name val="Times New Roman"/>
      <charset val="204"/>
    </font>
    <font>
      <sz val="9"/>
      <name val="Tahoma"/>
      <charset val="204"/>
    </font>
    <font>
      <b/>
      <sz val="9"/>
      <name val="Tahoma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2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0" fillId="12" borderId="1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20" borderId="17" applyNumberFormat="0" applyFont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</cellStyleXfs>
  <cellXfs count="137">
    <xf numFmtId="0" fontId="0" fillId="0" borderId="0" xfId="0"/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shrinkToFit="1"/>
    </xf>
    <xf numFmtId="0" fontId="2" fillId="0" borderId="0" xfId="0" applyFont="1" applyFill="1" applyAlignment="1">
      <alignment horizontal="left" vertical="top" wrapText="1"/>
    </xf>
    <xf numFmtId="2" fontId="2" fillId="0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177" fontId="5" fillId="0" borderId="1" xfId="47" applyNumberFormat="1" applyFont="1" applyFill="1" applyBorder="1" applyAlignment="1">
      <alignment horizontal="center" vertical="center" wrapText="1"/>
    </xf>
    <xf numFmtId="10" fontId="5" fillId="0" borderId="1" xfId="47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1" xfId="47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shrinkToFit="1"/>
    </xf>
    <xf numFmtId="10" fontId="2" fillId="0" borderId="1" xfId="47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shrinkToFit="1"/>
    </xf>
    <xf numFmtId="2" fontId="2" fillId="0" borderId="0" xfId="0" applyNumberFormat="1" applyFont="1" applyAlignment="1">
      <alignment horizontal="left" vertical="top" wrapText="1"/>
    </xf>
    <xf numFmtId="2" fontId="2" fillId="0" borderId="0" xfId="0" applyNumberFormat="1" applyFont="1" applyAlignment="1">
      <alignment horizontal="left" vertical="top" shrinkToFit="1"/>
    </xf>
    <xf numFmtId="2" fontId="9" fillId="0" borderId="0" xfId="0" applyNumberFormat="1" applyFont="1" applyAlignment="1">
      <alignment horizontal="left" vertical="top" wrapText="1"/>
    </xf>
    <xf numFmtId="0" fontId="10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shrinkToFit="1"/>
    </xf>
    <xf numFmtId="2" fontId="2" fillId="3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 shrinkToFit="1"/>
    </xf>
    <xf numFmtId="2" fontId="9" fillId="0" borderId="0" xfId="0" applyNumberFormat="1" applyFont="1" applyAlignment="1">
      <alignment horizontal="right" vertical="top"/>
    </xf>
    <xf numFmtId="0" fontId="1" fillId="3" borderId="0" xfId="0" applyFont="1" applyFill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shrinkToFit="1"/>
    </xf>
    <xf numFmtId="2" fontId="9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center" shrinkToFit="1"/>
    </xf>
    <xf numFmtId="2" fontId="12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2" fontId="16" fillId="0" borderId="0" xfId="0" applyNumberFormat="1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8"/>
  <sheetViews>
    <sheetView zoomScale="70" zoomScaleNormal="70" topLeftCell="A22" workbookViewId="0">
      <selection activeCell="I2" sqref="I2:J2"/>
    </sheetView>
  </sheetViews>
  <sheetFormatPr defaultColWidth="9.140625" defaultRowHeight="14.8"/>
  <cols>
    <col min="1" max="1" width="56" style="123" customWidth="1"/>
    <col min="2" max="2" width="11.140625" style="123" customWidth="1"/>
    <col min="3" max="4" width="16.7109375" style="123" hidden="1" customWidth="1"/>
    <col min="5" max="5" width="14.4296875" style="123" hidden="1" customWidth="1"/>
    <col min="6" max="6" width="14.2890625" style="124" hidden="1" customWidth="1"/>
    <col min="7" max="10" width="10.140625" style="124" customWidth="1"/>
    <col min="11" max="11" width="10" style="124" customWidth="1"/>
    <col min="12" max="12" width="17.2890625" style="124" customWidth="1"/>
    <col min="13" max="16384" width="9.140625" style="6"/>
  </cols>
  <sheetData>
    <row r="1" ht="22.5" customHeight="1" spans="1:12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>
      <c r="A2" s="126" t="s">
        <v>1</v>
      </c>
      <c r="B2" s="126" t="s">
        <v>2</v>
      </c>
      <c r="C2" s="126">
        <v>2019</v>
      </c>
      <c r="D2" s="126"/>
      <c r="E2" s="126">
        <v>2020</v>
      </c>
      <c r="F2" s="126"/>
      <c r="G2" s="126">
        <v>2021</v>
      </c>
      <c r="H2" s="126"/>
      <c r="I2" s="126" t="s">
        <v>3</v>
      </c>
      <c r="J2" s="126"/>
      <c r="K2" s="126" t="s">
        <v>4</v>
      </c>
      <c r="L2" s="126" t="s">
        <v>5</v>
      </c>
    </row>
    <row r="3" ht="31.5" customHeight="1" spans="1:12">
      <c r="A3" s="126"/>
      <c r="B3" s="126"/>
      <c r="C3" s="126" t="s">
        <v>6</v>
      </c>
      <c r="D3" s="126" t="s">
        <v>7</v>
      </c>
      <c r="E3" s="126" t="s">
        <v>6</v>
      </c>
      <c r="F3" s="126" t="s">
        <v>7</v>
      </c>
      <c r="G3" s="131" t="s">
        <v>6</v>
      </c>
      <c r="H3" s="131" t="s">
        <v>7</v>
      </c>
      <c r="I3" s="131" t="s">
        <v>6</v>
      </c>
      <c r="J3" s="131" t="s">
        <v>7</v>
      </c>
      <c r="K3" s="126"/>
      <c r="L3" s="126"/>
    </row>
    <row r="4" ht="16.5" customHeight="1" spans="1:12">
      <c r="A4" s="125" t="s">
        <v>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ht="16.5" customHeight="1" spans="1:12">
      <c r="A5" s="126" t="s">
        <v>9</v>
      </c>
      <c r="B5" s="126" t="s">
        <v>10</v>
      </c>
      <c r="C5" s="126">
        <v>1291.39</v>
      </c>
      <c r="D5" s="126">
        <v>1338.49</v>
      </c>
      <c r="E5" s="126">
        <v>1338.49</v>
      </c>
      <c r="F5" s="126">
        <v>1364.86</v>
      </c>
      <c r="G5" s="126">
        <v>1364.86</v>
      </c>
      <c r="H5" s="126">
        <v>1413.55</v>
      </c>
      <c r="I5" s="126">
        <v>1413.55</v>
      </c>
      <c r="J5" s="126">
        <v>1470.27</v>
      </c>
      <c r="K5" s="126" t="s">
        <v>11</v>
      </c>
      <c r="L5" s="126" t="s">
        <v>12</v>
      </c>
    </row>
    <row r="6" ht="16.5" customHeight="1" spans="1:12">
      <c r="A6" s="126" t="s">
        <v>13</v>
      </c>
      <c r="B6" s="126" t="s">
        <v>10</v>
      </c>
      <c r="C6" s="126">
        <v>1282.92</v>
      </c>
      <c r="D6" s="126">
        <v>1313.18</v>
      </c>
      <c r="E6" s="126">
        <v>1313.18</v>
      </c>
      <c r="F6" s="126">
        <v>1360.48</v>
      </c>
      <c r="G6" s="126">
        <v>1360.48</v>
      </c>
      <c r="H6" s="126">
        <v>1414.3</v>
      </c>
      <c r="I6" s="128">
        <v>1414.3</v>
      </c>
      <c r="J6" s="128">
        <v>1470.85</v>
      </c>
      <c r="K6" s="126" t="s">
        <v>11</v>
      </c>
      <c r="L6" s="126" t="s">
        <v>12</v>
      </c>
    </row>
    <row r="7" ht="16.5" customHeight="1" spans="1:12">
      <c r="A7" s="126" t="s">
        <v>14</v>
      </c>
      <c r="B7" s="126" t="s">
        <v>10</v>
      </c>
      <c r="C7" s="126">
        <v>1613.78</v>
      </c>
      <c r="D7" s="126">
        <v>1686.02</v>
      </c>
      <c r="E7" s="126">
        <v>1686.02</v>
      </c>
      <c r="F7" s="126">
        <v>1695.81</v>
      </c>
      <c r="G7" s="126" t="s">
        <v>15</v>
      </c>
      <c r="H7" s="126" t="s">
        <v>15</v>
      </c>
      <c r="I7" s="126" t="s">
        <v>15</v>
      </c>
      <c r="J7" s="126" t="s">
        <v>15</v>
      </c>
      <c r="K7" s="126" t="s">
        <v>15</v>
      </c>
      <c r="L7" s="126" t="s">
        <v>12</v>
      </c>
    </row>
    <row r="8" ht="24" customHeight="1" spans="1:12">
      <c r="A8" s="126" t="s">
        <v>16</v>
      </c>
      <c r="B8" s="126" t="s">
        <v>10</v>
      </c>
      <c r="C8" s="126" t="s">
        <v>15</v>
      </c>
      <c r="D8" s="126" t="s">
        <v>15</v>
      </c>
      <c r="E8" s="126">
        <v>1595.29</v>
      </c>
      <c r="F8" s="126">
        <v>1620.65</v>
      </c>
      <c r="G8" s="126">
        <v>1620.65</v>
      </c>
      <c r="H8" s="126">
        <v>1666.46</v>
      </c>
      <c r="I8" s="126">
        <v>1666.46</v>
      </c>
      <c r="J8" s="126">
        <v>1739.69</v>
      </c>
      <c r="K8" s="126" t="s">
        <v>11</v>
      </c>
      <c r="L8" s="126" t="s">
        <v>17</v>
      </c>
    </row>
    <row r="9" ht="16.5" customHeight="1" spans="1:12">
      <c r="A9" s="126" t="s">
        <v>18</v>
      </c>
      <c r="B9" s="126" t="s">
        <v>10</v>
      </c>
      <c r="C9" s="126">
        <v>1978.43</v>
      </c>
      <c r="D9" s="126">
        <v>2012.53</v>
      </c>
      <c r="E9" s="126">
        <v>2012.53</v>
      </c>
      <c r="F9" s="126">
        <v>2059.19</v>
      </c>
      <c r="G9" s="126">
        <v>2059.19</v>
      </c>
      <c r="H9" s="126">
        <v>2141.54</v>
      </c>
      <c r="I9" s="126">
        <v>2204.34</v>
      </c>
      <c r="J9" s="126">
        <v>2258.61</v>
      </c>
      <c r="K9" s="126" t="s">
        <v>11</v>
      </c>
      <c r="L9" s="126" t="s">
        <v>12</v>
      </c>
    </row>
    <row r="10" s="53" customFormat="1" ht="16.5" customHeight="1" spans="1:28">
      <c r="A10" s="126" t="s">
        <v>18</v>
      </c>
      <c r="B10" s="126" t="s">
        <v>10</v>
      </c>
      <c r="C10" s="126">
        <v>2374.12</v>
      </c>
      <c r="D10" s="126">
        <v>2415.04</v>
      </c>
      <c r="E10" s="126">
        <v>2415.04</v>
      </c>
      <c r="F10" s="126">
        <v>2471.03</v>
      </c>
      <c r="G10" s="126">
        <v>2471.03</v>
      </c>
      <c r="H10" s="126">
        <v>2569.85</v>
      </c>
      <c r="I10" s="126">
        <v>2645.21</v>
      </c>
      <c r="J10" s="126">
        <v>2710.33</v>
      </c>
      <c r="K10" s="126" t="s">
        <v>19</v>
      </c>
      <c r="L10" s="126" t="s">
        <v>17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</row>
    <row r="11" ht="16.5" customHeight="1" spans="1:12">
      <c r="A11" s="126" t="s">
        <v>20</v>
      </c>
      <c r="B11" s="126" t="s">
        <v>10</v>
      </c>
      <c r="C11" s="126">
        <v>1969.91</v>
      </c>
      <c r="D11" s="126">
        <v>1982.52</v>
      </c>
      <c r="E11" s="126">
        <v>1982.52</v>
      </c>
      <c r="F11" s="126">
        <v>2050.63</v>
      </c>
      <c r="G11" s="126">
        <v>2050.63</v>
      </c>
      <c r="H11" s="126">
        <v>2132.64</v>
      </c>
      <c r="I11" s="126">
        <v>2169.47</v>
      </c>
      <c r="J11" s="126">
        <v>2276.54</v>
      </c>
      <c r="K11" s="126" t="s">
        <v>11</v>
      </c>
      <c r="L11" s="126"/>
    </row>
    <row r="12" ht="16.5" customHeight="1" spans="1:12">
      <c r="A12" s="126" t="s">
        <v>21</v>
      </c>
      <c r="B12" s="126" t="s">
        <v>10</v>
      </c>
      <c r="C12" s="126">
        <v>2009.17</v>
      </c>
      <c r="D12" s="126">
        <v>2021.78</v>
      </c>
      <c r="E12" s="126">
        <v>2003.93</v>
      </c>
      <c r="F12" s="126">
        <v>2072.04</v>
      </c>
      <c r="G12" s="126">
        <v>2072.04</v>
      </c>
      <c r="H12" s="126">
        <v>2155.15</v>
      </c>
      <c r="I12" s="126">
        <v>2169.47</v>
      </c>
      <c r="J12" s="126">
        <v>2276.54</v>
      </c>
      <c r="K12" s="126" t="s">
        <v>11</v>
      </c>
      <c r="L12" s="126" t="s">
        <v>12</v>
      </c>
    </row>
    <row r="13" ht="16.5" customHeight="1" spans="1:12">
      <c r="A13" s="126" t="s">
        <v>21</v>
      </c>
      <c r="B13" s="126" t="s">
        <v>10</v>
      </c>
      <c r="C13" s="126">
        <v>2411</v>
      </c>
      <c r="D13" s="126">
        <v>2426.14</v>
      </c>
      <c r="E13" s="126">
        <v>2404.72</v>
      </c>
      <c r="F13" s="126">
        <v>2486.45</v>
      </c>
      <c r="G13" s="126">
        <v>2486.45</v>
      </c>
      <c r="H13" s="126">
        <v>2586.18</v>
      </c>
      <c r="I13" s="126">
        <v>2603.36</v>
      </c>
      <c r="J13" s="126">
        <v>2731.85</v>
      </c>
      <c r="K13" s="126" t="s">
        <v>19</v>
      </c>
      <c r="L13" s="126" t="s">
        <v>17</v>
      </c>
    </row>
    <row r="14" ht="16.5" customHeight="1" spans="1:12">
      <c r="A14" s="126" t="s">
        <v>22</v>
      </c>
      <c r="B14" s="126" t="s">
        <v>10</v>
      </c>
      <c r="C14" s="127">
        <v>2024.49</v>
      </c>
      <c r="D14" s="126">
        <v>2107.58</v>
      </c>
      <c r="E14" s="126">
        <v>2107.58</v>
      </c>
      <c r="F14" s="126">
        <v>2125.12</v>
      </c>
      <c r="G14" s="126">
        <v>2125.12</v>
      </c>
      <c r="H14" s="126">
        <v>2219.95</v>
      </c>
      <c r="I14" s="127">
        <v>2290.26</v>
      </c>
      <c r="J14" s="127">
        <v>2353.04</v>
      </c>
      <c r="K14" s="126" t="s">
        <v>11</v>
      </c>
      <c r="L14" s="126"/>
    </row>
    <row r="15" ht="16.5" customHeight="1" spans="1:12">
      <c r="A15" s="126" t="s">
        <v>23</v>
      </c>
      <c r="B15" s="126" t="s">
        <v>10</v>
      </c>
      <c r="C15" s="128">
        <v>2078.21</v>
      </c>
      <c r="D15" s="128">
        <v>2161.3</v>
      </c>
      <c r="E15" s="126">
        <v>2138.13</v>
      </c>
      <c r="F15" s="126">
        <v>2155.67</v>
      </c>
      <c r="G15" s="126">
        <v>2155.67</v>
      </c>
      <c r="H15" s="126">
        <v>2252.07</v>
      </c>
      <c r="I15" s="127">
        <v>2290.26</v>
      </c>
      <c r="J15" s="127">
        <v>2353.04</v>
      </c>
      <c r="K15" s="126" t="s">
        <v>11</v>
      </c>
      <c r="L15" s="126" t="s">
        <v>12</v>
      </c>
    </row>
    <row r="16" ht="16.5" customHeight="1" spans="1:12">
      <c r="A16" s="126" t="s">
        <v>23</v>
      </c>
      <c r="B16" s="126" t="s">
        <v>10</v>
      </c>
      <c r="C16" s="128">
        <v>2493.85</v>
      </c>
      <c r="D16" s="128">
        <v>2593.56</v>
      </c>
      <c r="E16" s="126">
        <v>2565.75</v>
      </c>
      <c r="F16" s="126">
        <v>2586.8</v>
      </c>
      <c r="G16" s="126">
        <v>2586.8</v>
      </c>
      <c r="H16" s="126">
        <v>2702.48</v>
      </c>
      <c r="I16" s="127">
        <v>2748.31</v>
      </c>
      <c r="J16" s="126">
        <v>2823.65</v>
      </c>
      <c r="K16" s="126" t="s">
        <v>19</v>
      </c>
      <c r="L16" s="126" t="s">
        <v>17</v>
      </c>
    </row>
    <row r="17" ht="16.5" customHeight="1" spans="1:12">
      <c r="A17" s="126" t="s">
        <v>24</v>
      </c>
      <c r="B17" s="126" t="s">
        <v>10</v>
      </c>
      <c r="C17" s="127">
        <v>2131.86</v>
      </c>
      <c r="D17" s="126">
        <v>2158.63</v>
      </c>
      <c r="E17" s="126">
        <v>2158.63</v>
      </c>
      <c r="F17" s="126">
        <v>2158.63</v>
      </c>
      <c r="G17" s="126">
        <v>2158.63</v>
      </c>
      <c r="H17" s="126">
        <v>2245</v>
      </c>
      <c r="I17" s="127">
        <v>2293.65</v>
      </c>
      <c r="J17" s="127">
        <v>2373.07</v>
      </c>
      <c r="K17" s="126" t="s">
        <v>11</v>
      </c>
      <c r="L17" s="126"/>
    </row>
    <row r="18" ht="16.5" customHeight="1" spans="1:12">
      <c r="A18" s="126" t="s">
        <v>25</v>
      </c>
      <c r="B18" s="126" t="s">
        <v>10</v>
      </c>
      <c r="C18" s="126">
        <v>2195.54</v>
      </c>
      <c r="D18" s="126">
        <v>2222.31</v>
      </c>
      <c r="E18" s="126">
        <v>2190.92</v>
      </c>
      <c r="F18" s="126">
        <v>2190.92</v>
      </c>
      <c r="G18" s="126">
        <v>2190.92</v>
      </c>
      <c r="H18" s="126">
        <v>2278.94</v>
      </c>
      <c r="I18" s="127">
        <v>2293.65</v>
      </c>
      <c r="J18" s="127">
        <v>2373.07</v>
      </c>
      <c r="K18" s="126" t="s">
        <v>11</v>
      </c>
      <c r="L18" s="126" t="s">
        <v>12</v>
      </c>
    </row>
    <row r="19" ht="16.5" customHeight="1" spans="1:12">
      <c r="A19" s="126" t="s">
        <v>25</v>
      </c>
      <c r="B19" s="126" t="s">
        <v>10</v>
      </c>
      <c r="C19" s="126">
        <v>2634.65</v>
      </c>
      <c r="D19" s="126">
        <v>2666.77</v>
      </c>
      <c r="E19" s="126">
        <v>2629.1</v>
      </c>
      <c r="F19" s="126">
        <v>2629.1</v>
      </c>
      <c r="G19" s="126">
        <v>2629.1</v>
      </c>
      <c r="H19" s="126">
        <v>2734.73</v>
      </c>
      <c r="I19" s="126">
        <v>2752.38</v>
      </c>
      <c r="J19" s="126">
        <v>2847.69</v>
      </c>
      <c r="K19" s="126" t="s">
        <v>19</v>
      </c>
      <c r="L19" s="126" t="s">
        <v>17</v>
      </c>
    </row>
    <row r="20" ht="16.5" customHeight="1" spans="1:12">
      <c r="A20" s="126" t="s">
        <v>26</v>
      </c>
      <c r="B20" s="126" t="s">
        <v>10</v>
      </c>
      <c r="C20" s="126">
        <v>1864.7</v>
      </c>
      <c r="D20" s="126">
        <v>1915.07</v>
      </c>
      <c r="E20" s="126">
        <v>1915.07</v>
      </c>
      <c r="F20" s="126">
        <v>1943.87</v>
      </c>
      <c r="G20" s="126">
        <v>2017.1</v>
      </c>
      <c r="H20" s="126">
        <v>2103.55</v>
      </c>
      <c r="I20" s="126">
        <v>2103.55</v>
      </c>
      <c r="J20" s="126">
        <v>2158.46</v>
      </c>
      <c r="K20" s="126" t="s">
        <v>11</v>
      </c>
      <c r="L20" s="126"/>
    </row>
    <row r="21" ht="16.5" customHeight="1" spans="1:12">
      <c r="A21" s="126" t="s">
        <v>27</v>
      </c>
      <c r="B21" s="126" t="s">
        <v>10</v>
      </c>
      <c r="C21" s="127">
        <v>1948.68</v>
      </c>
      <c r="D21" s="126">
        <v>1999.05</v>
      </c>
      <c r="E21" s="126">
        <v>1950.4</v>
      </c>
      <c r="F21" s="126">
        <v>1979.2</v>
      </c>
      <c r="G21" s="126">
        <v>2052.43</v>
      </c>
      <c r="H21" s="126">
        <v>2140.7</v>
      </c>
      <c r="I21" s="126">
        <v>2140.7</v>
      </c>
      <c r="J21" s="126">
        <v>2196.15</v>
      </c>
      <c r="K21" s="126" t="s">
        <v>11</v>
      </c>
      <c r="L21" s="126" t="s">
        <v>12</v>
      </c>
    </row>
    <row r="22" ht="16.5" customHeight="1" spans="1:12">
      <c r="A22" s="126" t="s">
        <v>27</v>
      </c>
      <c r="B22" s="126" t="s">
        <v>10</v>
      </c>
      <c r="C22" s="127">
        <v>2338.42</v>
      </c>
      <c r="D22" s="126">
        <v>2398.86</v>
      </c>
      <c r="E22" s="126">
        <v>2340.48</v>
      </c>
      <c r="F22" s="126">
        <v>2375.04</v>
      </c>
      <c r="G22" s="126">
        <v>2462.91</v>
      </c>
      <c r="H22" s="126">
        <v>2568.84</v>
      </c>
      <c r="I22" s="126">
        <v>2568.84</v>
      </c>
      <c r="J22" s="126">
        <v>2635.38</v>
      </c>
      <c r="K22" s="126" t="s">
        <v>19</v>
      </c>
      <c r="L22" s="126" t="s">
        <v>17</v>
      </c>
    </row>
    <row r="23" ht="16.5" customHeight="1" spans="1:12">
      <c r="A23" s="126" t="s">
        <v>28</v>
      </c>
      <c r="B23" s="126" t="s">
        <v>10</v>
      </c>
      <c r="C23" s="126">
        <v>2164.28</v>
      </c>
      <c r="D23" s="126">
        <v>2211.68</v>
      </c>
      <c r="E23" s="126">
        <v>2211.68</v>
      </c>
      <c r="F23" s="126">
        <v>2252.2</v>
      </c>
      <c r="G23" s="126">
        <v>2252.2</v>
      </c>
      <c r="H23" s="126">
        <v>2340.88</v>
      </c>
      <c r="I23" s="126">
        <v>2455.37</v>
      </c>
      <c r="J23" s="126">
        <v>2528.9</v>
      </c>
      <c r="K23" s="126" t="s">
        <v>11</v>
      </c>
      <c r="L23" s="126"/>
    </row>
    <row r="24" ht="16.5" customHeight="1" spans="1:12">
      <c r="A24" s="126" t="s">
        <v>29</v>
      </c>
      <c r="B24" s="126" t="s">
        <v>10</v>
      </c>
      <c r="C24" s="127">
        <v>2232.24</v>
      </c>
      <c r="D24" s="126">
        <v>2279.64</v>
      </c>
      <c r="E24" s="126">
        <v>2249.21</v>
      </c>
      <c r="F24" s="126">
        <v>2289.73</v>
      </c>
      <c r="G24" s="126">
        <v>2289.73</v>
      </c>
      <c r="H24" s="126">
        <v>2380.33</v>
      </c>
      <c r="I24" s="126">
        <v>2455.37</v>
      </c>
      <c r="J24" s="126">
        <v>2528.9</v>
      </c>
      <c r="K24" s="126" t="s">
        <v>11</v>
      </c>
      <c r="L24" s="126" t="s">
        <v>12</v>
      </c>
    </row>
    <row r="25" ht="16.5" customHeight="1" spans="1:12">
      <c r="A25" s="126" t="s">
        <v>29</v>
      </c>
      <c r="B25" s="126" t="s">
        <v>10</v>
      </c>
      <c r="C25" s="127">
        <v>2678.69</v>
      </c>
      <c r="D25" s="126">
        <v>2735.57</v>
      </c>
      <c r="E25" s="126">
        <v>2699.05</v>
      </c>
      <c r="F25" s="126">
        <v>2747.68</v>
      </c>
      <c r="G25" s="126">
        <v>2747.68</v>
      </c>
      <c r="H25" s="126">
        <v>2856.39</v>
      </c>
      <c r="I25" s="126">
        <v>2946.45</v>
      </c>
      <c r="J25" s="126">
        <v>3034.68</v>
      </c>
      <c r="K25" s="126" t="s">
        <v>19</v>
      </c>
      <c r="L25" s="126" t="s">
        <v>17</v>
      </c>
    </row>
    <row r="26" ht="16.5" customHeight="1" spans="1:12">
      <c r="A26" s="126" t="s">
        <v>30</v>
      </c>
      <c r="B26" s="126" t="s">
        <v>10</v>
      </c>
      <c r="C26" s="126">
        <v>2014.29</v>
      </c>
      <c r="D26" s="126">
        <v>2101.99</v>
      </c>
      <c r="E26" s="126">
        <v>2101.99</v>
      </c>
      <c r="F26" s="126">
        <v>2101.99</v>
      </c>
      <c r="G26" s="126">
        <v>2155.03</v>
      </c>
      <c r="H26" s="126">
        <v>2238.95</v>
      </c>
      <c r="I26" s="127">
        <v>2238.95</v>
      </c>
      <c r="J26" s="126">
        <v>2310.97</v>
      </c>
      <c r="K26" s="126" t="s">
        <v>11</v>
      </c>
      <c r="L26" s="126"/>
    </row>
    <row r="27" ht="16.5" customHeight="1" spans="1:12">
      <c r="A27" s="126" t="s">
        <v>31</v>
      </c>
      <c r="B27" s="126" t="s">
        <v>10</v>
      </c>
      <c r="C27" s="129">
        <v>2056.47</v>
      </c>
      <c r="D27" s="128">
        <v>2144.17</v>
      </c>
      <c r="E27" s="126">
        <v>2124.74</v>
      </c>
      <c r="F27" s="126">
        <v>2124.74</v>
      </c>
      <c r="G27" s="126">
        <v>2177.36</v>
      </c>
      <c r="H27" s="126">
        <v>2262.42</v>
      </c>
      <c r="I27" s="126">
        <v>2262.42</v>
      </c>
      <c r="J27" s="126">
        <v>2334.72</v>
      </c>
      <c r="K27" s="126" t="s">
        <v>11</v>
      </c>
      <c r="L27" s="126" t="s">
        <v>12</v>
      </c>
    </row>
    <row r="28" ht="16.5" customHeight="1" spans="1:12">
      <c r="A28" s="126" t="s">
        <v>31</v>
      </c>
      <c r="B28" s="126" t="s">
        <v>10</v>
      </c>
      <c r="C28" s="129">
        <v>2467.76</v>
      </c>
      <c r="D28" s="128">
        <v>2573</v>
      </c>
      <c r="E28" s="126">
        <v>2549.69</v>
      </c>
      <c r="F28" s="126">
        <v>2549.69</v>
      </c>
      <c r="G28" s="126">
        <v>2612.84</v>
      </c>
      <c r="H28" s="126">
        <v>2714.9</v>
      </c>
      <c r="I28" s="126">
        <v>2714.9</v>
      </c>
      <c r="J28" s="126">
        <v>2801.66</v>
      </c>
      <c r="K28" s="126" t="s">
        <v>19</v>
      </c>
      <c r="L28" s="126" t="s">
        <v>17</v>
      </c>
    </row>
    <row r="29" ht="16.5" customHeight="1" spans="1:12">
      <c r="A29" s="126" t="s">
        <v>32</v>
      </c>
      <c r="B29" s="126" t="s">
        <v>10</v>
      </c>
      <c r="C29" s="126">
        <v>1379.26</v>
      </c>
      <c r="D29" s="126">
        <v>1379.32</v>
      </c>
      <c r="E29" s="126">
        <v>1379.32</v>
      </c>
      <c r="F29" s="126">
        <v>1406.17</v>
      </c>
      <c r="G29" s="126">
        <v>1406.17</v>
      </c>
      <c r="H29" s="126">
        <v>1476.46</v>
      </c>
      <c r="I29" s="126">
        <v>1476.46</v>
      </c>
      <c r="J29" s="126">
        <v>1529.3</v>
      </c>
      <c r="K29" s="126" t="s">
        <v>11</v>
      </c>
      <c r="L29" s="126" t="s">
        <v>12</v>
      </c>
    </row>
    <row r="30" ht="16.5" customHeight="1" spans="1:12">
      <c r="A30" s="126" t="s">
        <v>32</v>
      </c>
      <c r="B30" s="126" t="s">
        <v>10</v>
      </c>
      <c r="C30" s="126">
        <v>1379.26</v>
      </c>
      <c r="D30" s="126">
        <v>1379.32</v>
      </c>
      <c r="E30" s="126">
        <v>1379.32</v>
      </c>
      <c r="F30" s="126">
        <v>1406.17</v>
      </c>
      <c r="G30" s="126">
        <v>1406.17</v>
      </c>
      <c r="H30" s="126">
        <v>1476.46</v>
      </c>
      <c r="I30" s="126">
        <v>1476.46</v>
      </c>
      <c r="J30" s="126">
        <v>1529.3</v>
      </c>
      <c r="K30" s="126" t="s">
        <v>11</v>
      </c>
      <c r="L30" s="126" t="s">
        <v>17</v>
      </c>
    </row>
    <row r="31" ht="16.5" customHeight="1" spans="1:12">
      <c r="A31" s="126" t="s">
        <v>33</v>
      </c>
      <c r="B31" s="126" t="s">
        <v>10</v>
      </c>
      <c r="C31" s="126">
        <v>1322.47</v>
      </c>
      <c r="D31" s="126">
        <v>1332.48</v>
      </c>
      <c r="E31" s="126">
        <v>1332.48</v>
      </c>
      <c r="F31" s="126">
        <v>1378.13</v>
      </c>
      <c r="G31" s="126">
        <v>1307.02</v>
      </c>
      <c r="H31" s="126">
        <v>1356.34</v>
      </c>
      <c r="I31" s="126">
        <v>1356.34</v>
      </c>
      <c r="J31" s="126">
        <v>1404.27</v>
      </c>
      <c r="K31" s="126" t="s">
        <v>11</v>
      </c>
      <c r="L31" s="126" t="s">
        <v>12</v>
      </c>
    </row>
    <row r="32" ht="16.5" customHeight="1" spans="1:12">
      <c r="A32" s="126" t="s">
        <v>34</v>
      </c>
      <c r="B32" s="126" t="s">
        <v>10</v>
      </c>
      <c r="C32" s="127">
        <v>1373.46</v>
      </c>
      <c r="D32" s="127">
        <v>1433.45</v>
      </c>
      <c r="E32" s="127">
        <v>1433.45</v>
      </c>
      <c r="F32" s="127">
        <v>1456.98</v>
      </c>
      <c r="G32" s="127">
        <v>1456.98</v>
      </c>
      <c r="H32" s="127">
        <v>1513.44</v>
      </c>
      <c r="I32" s="127">
        <v>1513.44</v>
      </c>
      <c r="J32" s="127">
        <v>1564.32</v>
      </c>
      <c r="K32" s="126" t="s">
        <v>11</v>
      </c>
      <c r="L32" s="126" t="s">
        <v>12</v>
      </c>
    </row>
    <row r="33" ht="16.5" customHeight="1" spans="1:12">
      <c r="A33" s="126" t="s">
        <v>34</v>
      </c>
      <c r="B33" s="126" t="s">
        <v>10</v>
      </c>
      <c r="C33" s="126" t="s">
        <v>15</v>
      </c>
      <c r="D33" s="126" t="s">
        <v>15</v>
      </c>
      <c r="E33" s="126" t="s">
        <v>15</v>
      </c>
      <c r="F33" s="126" t="s">
        <v>15</v>
      </c>
      <c r="G33" s="126">
        <v>1402.22</v>
      </c>
      <c r="H33" s="126">
        <v>1452.51</v>
      </c>
      <c r="I33" s="126">
        <v>1452.51</v>
      </c>
      <c r="J33" s="126">
        <v>1507.33</v>
      </c>
      <c r="K33" s="126" t="s">
        <v>11</v>
      </c>
      <c r="L33" s="126" t="s">
        <v>12</v>
      </c>
    </row>
    <row r="34" ht="16.5" customHeight="1" spans="1:12">
      <c r="A34" s="126" t="s">
        <v>35</v>
      </c>
      <c r="B34" s="126" t="s">
        <v>10</v>
      </c>
      <c r="C34" s="126">
        <v>1241.49</v>
      </c>
      <c r="D34" s="126">
        <v>1265.63</v>
      </c>
      <c r="E34" s="126">
        <v>1265.63</v>
      </c>
      <c r="F34" s="126">
        <v>1311.02</v>
      </c>
      <c r="G34" s="126">
        <v>1311.02</v>
      </c>
      <c r="H34" s="126">
        <v>1368.21</v>
      </c>
      <c r="I34" s="126">
        <v>1368.21</v>
      </c>
      <c r="J34" s="126">
        <v>1453.28</v>
      </c>
      <c r="K34" s="126" t="s">
        <v>11</v>
      </c>
      <c r="L34" s="126" t="s">
        <v>12</v>
      </c>
    </row>
    <row r="35" ht="16.5" customHeight="1" spans="1:12">
      <c r="A35" s="126" t="s">
        <v>36</v>
      </c>
      <c r="B35" s="126" t="s">
        <v>10</v>
      </c>
      <c r="C35" s="126">
        <v>1292.31</v>
      </c>
      <c r="D35" s="126">
        <v>1317.67</v>
      </c>
      <c r="E35" s="126">
        <v>1317.67</v>
      </c>
      <c r="F35" s="126">
        <v>1361.64</v>
      </c>
      <c r="G35" s="126">
        <v>1361.64</v>
      </c>
      <c r="H35" s="126">
        <v>1393.87</v>
      </c>
      <c r="I35" s="126">
        <v>1393.87</v>
      </c>
      <c r="J35" s="126">
        <v>1463.59</v>
      </c>
      <c r="K35" s="126" t="s">
        <v>11</v>
      </c>
      <c r="L35" s="126" t="s">
        <v>12</v>
      </c>
    </row>
    <row r="36" ht="16.5" customHeight="1" spans="1:12">
      <c r="A36" s="126" t="s">
        <v>36</v>
      </c>
      <c r="B36" s="126" t="s">
        <v>10</v>
      </c>
      <c r="C36" s="126">
        <v>1292.31</v>
      </c>
      <c r="D36" s="126">
        <v>1317.67</v>
      </c>
      <c r="E36" s="126">
        <v>1317.67</v>
      </c>
      <c r="F36" s="126">
        <v>1361.64</v>
      </c>
      <c r="G36" s="126">
        <v>1361.64</v>
      </c>
      <c r="H36" s="126">
        <v>1393.87</v>
      </c>
      <c r="I36" s="126">
        <v>1393.87</v>
      </c>
      <c r="J36" s="126">
        <v>1463.59</v>
      </c>
      <c r="K36" s="126" t="s">
        <v>11</v>
      </c>
      <c r="L36" s="126" t="s">
        <v>17</v>
      </c>
    </row>
    <row r="37" ht="16.5" customHeight="1" spans="1:12">
      <c r="A37" s="126" t="s">
        <v>37</v>
      </c>
      <c r="B37" s="126" t="s">
        <v>10</v>
      </c>
      <c r="C37" s="126">
        <v>1213.75</v>
      </c>
      <c r="D37" s="126">
        <v>1225.67</v>
      </c>
      <c r="E37" s="126">
        <v>1225.67</v>
      </c>
      <c r="F37" s="126">
        <v>1268.16</v>
      </c>
      <c r="G37" s="126">
        <v>1543.39</v>
      </c>
      <c r="H37" s="126">
        <v>1610.34</v>
      </c>
      <c r="I37" s="126" t="s">
        <v>15</v>
      </c>
      <c r="J37" s="126" t="s">
        <v>15</v>
      </c>
      <c r="K37" s="126" t="s">
        <v>19</v>
      </c>
      <c r="L37" s="126" t="s">
        <v>12</v>
      </c>
    </row>
    <row r="38" ht="16.5" customHeight="1" spans="1:12">
      <c r="A38" s="126" t="s">
        <v>38</v>
      </c>
      <c r="B38" s="126" t="s">
        <v>10</v>
      </c>
      <c r="C38" s="128">
        <v>1179.62</v>
      </c>
      <c r="D38" s="128">
        <v>1126.7</v>
      </c>
      <c r="E38" s="126">
        <v>1126.7</v>
      </c>
      <c r="F38" s="126">
        <v>1167.2</v>
      </c>
      <c r="G38" s="132">
        <v>1167.2</v>
      </c>
      <c r="H38" s="132">
        <v>1208.29</v>
      </c>
      <c r="I38" s="132">
        <v>1208.29</v>
      </c>
      <c r="J38" s="132">
        <v>1279.3</v>
      </c>
      <c r="K38" s="126" t="s">
        <v>11</v>
      </c>
      <c r="L38" s="126" t="s">
        <v>12</v>
      </c>
    </row>
    <row r="39" ht="16.5" customHeight="1" spans="1:12">
      <c r="A39" s="126" t="s">
        <v>38</v>
      </c>
      <c r="B39" s="126" t="s">
        <v>10</v>
      </c>
      <c r="C39" s="128">
        <v>1415.55</v>
      </c>
      <c r="D39" s="128">
        <v>1352.04</v>
      </c>
      <c r="E39" s="126">
        <v>1352.04</v>
      </c>
      <c r="F39" s="126">
        <v>1400.63</v>
      </c>
      <c r="G39" s="132">
        <v>1400.63</v>
      </c>
      <c r="H39" s="132">
        <v>1449.95</v>
      </c>
      <c r="I39" s="132">
        <v>1449.95</v>
      </c>
      <c r="J39" s="132">
        <v>1535.16</v>
      </c>
      <c r="K39" s="126" t="s">
        <v>19</v>
      </c>
      <c r="L39" s="126" t="s">
        <v>17</v>
      </c>
    </row>
    <row r="40" ht="16.5" customHeight="1" spans="1:12">
      <c r="A40" s="126" t="s">
        <v>39</v>
      </c>
      <c r="B40" s="126" t="s">
        <v>10</v>
      </c>
      <c r="C40" s="126">
        <v>1972.58</v>
      </c>
      <c r="D40" s="126">
        <v>1972.58</v>
      </c>
      <c r="E40" s="126">
        <v>1972.58</v>
      </c>
      <c r="F40" s="126">
        <v>2045.68</v>
      </c>
      <c r="G40" s="126">
        <v>2045.68</v>
      </c>
      <c r="H40" s="126">
        <v>2068.88</v>
      </c>
      <c r="I40" s="127">
        <v>2068.88</v>
      </c>
      <c r="J40" s="127">
        <v>2173.27</v>
      </c>
      <c r="K40" s="126" t="s">
        <v>11</v>
      </c>
      <c r="L40" s="126" t="s">
        <v>12</v>
      </c>
    </row>
    <row r="41" ht="16.5" customHeight="1" spans="1:12">
      <c r="A41" s="126" t="s">
        <v>39</v>
      </c>
      <c r="B41" s="126" t="s">
        <v>10</v>
      </c>
      <c r="C41" s="126">
        <v>1610.31</v>
      </c>
      <c r="D41" s="126">
        <v>1739.13</v>
      </c>
      <c r="E41" s="126">
        <v>1739.13</v>
      </c>
      <c r="F41" s="126">
        <v>1843.48</v>
      </c>
      <c r="G41" s="126">
        <v>1843.48</v>
      </c>
      <c r="H41" s="126">
        <v>1954.09</v>
      </c>
      <c r="I41" s="127">
        <v>1954.09</v>
      </c>
      <c r="J41" s="127">
        <v>2071.33</v>
      </c>
      <c r="K41" s="126" t="s">
        <v>19</v>
      </c>
      <c r="L41" s="126" t="s">
        <v>17</v>
      </c>
    </row>
    <row r="42" ht="16.5" customHeight="1" spans="1:12">
      <c r="A42" s="126" t="s">
        <v>40</v>
      </c>
      <c r="B42" s="126" t="s">
        <v>10</v>
      </c>
      <c r="C42" s="130">
        <v>1242.06</v>
      </c>
      <c r="D42" s="130">
        <v>1242.06</v>
      </c>
      <c r="E42" s="126">
        <v>1242.06</v>
      </c>
      <c r="F42" s="126">
        <v>1279.9</v>
      </c>
      <c r="G42" s="126">
        <v>1279.9</v>
      </c>
      <c r="H42" s="126">
        <v>1310.82</v>
      </c>
      <c r="I42" s="126">
        <v>1310.82</v>
      </c>
      <c r="J42" s="126">
        <v>1373.22</v>
      </c>
      <c r="K42" s="126" t="s">
        <v>11</v>
      </c>
      <c r="L42" s="126" t="s">
        <v>12</v>
      </c>
    </row>
    <row r="43" ht="16.5" customHeight="1" spans="1:12">
      <c r="A43" s="126" t="s">
        <v>41</v>
      </c>
      <c r="B43" s="126" t="s">
        <v>10</v>
      </c>
      <c r="C43" s="130" t="s">
        <v>15</v>
      </c>
      <c r="D43" s="130" t="s">
        <v>15</v>
      </c>
      <c r="E43" s="126" t="s">
        <v>15</v>
      </c>
      <c r="F43" s="126" t="s">
        <v>15</v>
      </c>
      <c r="G43" s="126" t="s">
        <v>15</v>
      </c>
      <c r="H43" s="126" t="s">
        <v>15</v>
      </c>
      <c r="I43" s="126">
        <v>2070.15</v>
      </c>
      <c r="J43" s="126">
        <v>2137.25</v>
      </c>
      <c r="K43" s="126" t="s">
        <v>11</v>
      </c>
      <c r="L43" s="126" t="s">
        <v>12</v>
      </c>
    </row>
    <row r="44" ht="16.5" customHeight="1" spans="1:12">
      <c r="A44" s="126" t="s">
        <v>42</v>
      </c>
      <c r="B44" s="126" t="s">
        <v>10</v>
      </c>
      <c r="C44" s="126">
        <v>1503.75</v>
      </c>
      <c r="D44" s="126">
        <v>1492.16</v>
      </c>
      <c r="E44" s="126">
        <v>1492.16</v>
      </c>
      <c r="F44" s="126">
        <v>1515.52</v>
      </c>
      <c r="G44" s="126">
        <v>1515.52</v>
      </c>
      <c r="H44" s="126">
        <v>1579.09</v>
      </c>
      <c r="I44" s="126">
        <v>1579.09</v>
      </c>
      <c r="J44" s="126">
        <v>1587.62</v>
      </c>
      <c r="K44" s="126" t="s">
        <v>11</v>
      </c>
      <c r="L44" s="126" t="s">
        <v>12</v>
      </c>
    </row>
    <row r="45" ht="16.5" customHeight="1" spans="1:12">
      <c r="A45" s="126" t="s">
        <v>42</v>
      </c>
      <c r="B45" s="126" t="s">
        <v>10</v>
      </c>
      <c r="C45" s="126">
        <v>1804.49</v>
      </c>
      <c r="D45" s="126">
        <v>1790.59</v>
      </c>
      <c r="E45" s="126">
        <v>1790.59</v>
      </c>
      <c r="F45" s="126">
        <v>1818.62</v>
      </c>
      <c r="G45" s="126">
        <v>1818.62</v>
      </c>
      <c r="H45" s="126">
        <v>1894.91</v>
      </c>
      <c r="I45" s="126">
        <v>1894.91</v>
      </c>
      <c r="J45" s="126">
        <v>1905.15</v>
      </c>
      <c r="K45" s="126" t="s">
        <v>19</v>
      </c>
      <c r="L45" s="126" t="s">
        <v>17</v>
      </c>
    </row>
    <row r="46" ht="16.5" customHeight="1" spans="1:12">
      <c r="A46" s="126" t="s">
        <v>43</v>
      </c>
      <c r="B46" s="126" t="s">
        <v>10</v>
      </c>
      <c r="C46" s="126" t="s">
        <v>15</v>
      </c>
      <c r="D46" s="126" t="s">
        <v>15</v>
      </c>
      <c r="E46" s="126" t="s">
        <v>15</v>
      </c>
      <c r="F46" s="126" t="s">
        <v>15</v>
      </c>
      <c r="G46" s="126">
        <v>1543.39</v>
      </c>
      <c r="H46" s="126">
        <v>1610.34</v>
      </c>
      <c r="I46" s="132">
        <v>1610.34</v>
      </c>
      <c r="J46" s="132">
        <v>1672.78</v>
      </c>
      <c r="K46" s="126" t="s">
        <v>11</v>
      </c>
      <c r="L46" s="126" t="s">
        <v>12</v>
      </c>
    </row>
    <row r="47" ht="16.5" customHeight="1" spans="1:12">
      <c r="A47" s="126" t="s">
        <v>43</v>
      </c>
      <c r="B47" s="126" t="s">
        <v>10</v>
      </c>
      <c r="C47" s="126" t="s">
        <v>15</v>
      </c>
      <c r="D47" s="126" t="s">
        <v>15</v>
      </c>
      <c r="E47" s="126" t="s">
        <v>15</v>
      </c>
      <c r="F47" s="126" t="s">
        <v>15</v>
      </c>
      <c r="G47" s="126" t="s">
        <v>15</v>
      </c>
      <c r="H47" s="126" t="s">
        <v>15</v>
      </c>
      <c r="I47" s="126" t="s">
        <v>15</v>
      </c>
      <c r="J47" s="126" t="s">
        <v>15</v>
      </c>
      <c r="K47" s="126" t="s">
        <v>15</v>
      </c>
      <c r="L47" s="126" t="s">
        <v>17</v>
      </c>
    </row>
    <row r="48" ht="16.5" customHeight="1" spans="1:12">
      <c r="A48" s="126" t="s">
        <v>44</v>
      </c>
      <c r="B48" s="126" t="s">
        <v>10</v>
      </c>
      <c r="C48" s="126" t="s">
        <v>15</v>
      </c>
      <c r="D48" s="126" t="s">
        <v>15</v>
      </c>
      <c r="E48" s="126">
        <v>2400.55</v>
      </c>
      <c r="F48" s="126">
        <v>2522.99</v>
      </c>
      <c r="G48" s="126">
        <v>2631.98</v>
      </c>
      <c r="H48" s="126">
        <v>2631.98</v>
      </c>
      <c r="I48" s="126">
        <f>H48</f>
        <v>2631.98</v>
      </c>
      <c r="J48" s="126">
        <v>2699.47</v>
      </c>
      <c r="K48" s="126" t="s">
        <v>11</v>
      </c>
      <c r="L48" s="126" t="s">
        <v>12</v>
      </c>
    </row>
    <row r="49" ht="16.5" customHeight="1" spans="1:12">
      <c r="A49" s="126" t="s">
        <v>44</v>
      </c>
      <c r="B49" s="126" t="s">
        <v>10</v>
      </c>
      <c r="C49" s="126"/>
      <c r="D49" s="126"/>
      <c r="E49" s="126"/>
      <c r="F49" s="126"/>
      <c r="G49" s="126"/>
      <c r="H49" s="126"/>
      <c r="I49" s="126"/>
      <c r="J49" s="126"/>
      <c r="K49" s="126" t="s">
        <v>11</v>
      </c>
      <c r="L49" s="126" t="s">
        <v>17</v>
      </c>
    </row>
    <row r="50" ht="16.5" customHeight="1" spans="1:12">
      <c r="A50" s="126" t="s">
        <v>45</v>
      </c>
      <c r="B50" s="126" t="s">
        <v>10</v>
      </c>
      <c r="C50" s="126" t="s">
        <v>15</v>
      </c>
      <c r="D50" s="126" t="s">
        <v>15</v>
      </c>
      <c r="E50" s="126" t="s">
        <v>15</v>
      </c>
      <c r="F50" s="126" t="s">
        <v>15</v>
      </c>
      <c r="G50" s="126" t="s">
        <v>15</v>
      </c>
      <c r="H50" s="126" t="s">
        <v>15</v>
      </c>
      <c r="I50" s="127">
        <v>23.47</v>
      </c>
      <c r="J50" s="127">
        <v>23.75</v>
      </c>
      <c r="K50" s="126" t="s">
        <v>11</v>
      </c>
      <c r="L50" s="126" t="s">
        <v>12</v>
      </c>
    </row>
    <row r="51" ht="16.5" customHeight="1" spans="1:12">
      <c r="A51" s="125" t="s">
        <v>46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</row>
    <row r="52" ht="16.5" customHeight="1" spans="1:12">
      <c r="A52" s="126" t="s">
        <v>37</v>
      </c>
      <c r="B52" s="126" t="s">
        <v>47</v>
      </c>
      <c r="C52" s="126">
        <v>27.94</v>
      </c>
      <c r="D52" s="126">
        <f>C52</f>
        <v>27.94</v>
      </c>
      <c r="E52" s="126">
        <v>29.33</v>
      </c>
      <c r="F52" s="126">
        <v>29.33</v>
      </c>
      <c r="G52" s="126" t="s">
        <v>15</v>
      </c>
      <c r="H52" s="126" t="s">
        <v>15</v>
      </c>
      <c r="I52" s="126" t="s">
        <v>15</v>
      </c>
      <c r="J52" s="126" t="s">
        <v>15</v>
      </c>
      <c r="K52" s="126"/>
      <c r="L52" s="126" t="s">
        <v>12</v>
      </c>
    </row>
    <row r="53" ht="16.5" customHeight="1" spans="1:12">
      <c r="A53" s="126" t="s">
        <v>48</v>
      </c>
      <c r="B53" s="126" t="s">
        <v>47</v>
      </c>
      <c r="C53" s="126"/>
      <c r="D53" s="126"/>
      <c r="E53" s="126"/>
      <c r="F53" s="126"/>
      <c r="G53" s="126"/>
      <c r="H53" s="126"/>
      <c r="I53" s="128">
        <v>28.18</v>
      </c>
      <c r="J53" s="128">
        <v>28.18</v>
      </c>
      <c r="K53" s="126"/>
      <c r="L53" s="126" t="s">
        <v>12</v>
      </c>
    </row>
    <row r="54" ht="16.5" customHeight="1" spans="1:12">
      <c r="A54" s="126" t="s">
        <v>42</v>
      </c>
      <c r="B54" s="126" t="s">
        <v>47</v>
      </c>
      <c r="C54" s="128">
        <v>15.4</v>
      </c>
      <c r="D54" s="128">
        <v>15.4</v>
      </c>
      <c r="E54" s="126">
        <v>15.45</v>
      </c>
      <c r="F54" s="126">
        <v>15.45</v>
      </c>
      <c r="G54" s="126">
        <v>15.47</v>
      </c>
      <c r="H54" s="126">
        <v>15.78</v>
      </c>
      <c r="I54" s="126">
        <v>15.78</v>
      </c>
      <c r="J54" s="126">
        <v>15.91</v>
      </c>
      <c r="K54" s="126" t="s">
        <v>11</v>
      </c>
      <c r="L54" s="126" t="s">
        <v>12</v>
      </c>
    </row>
    <row r="55" ht="16.5" customHeight="1" spans="1:12">
      <c r="A55" s="126" t="s">
        <v>42</v>
      </c>
      <c r="B55" s="126" t="s">
        <v>47</v>
      </c>
      <c r="C55" s="128">
        <v>18.48</v>
      </c>
      <c r="D55" s="128">
        <f>C55</f>
        <v>18.48</v>
      </c>
      <c r="E55" s="126">
        <v>18.52</v>
      </c>
      <c r="F55" s="126">
        <v>18.56</v>
      </c>
      <c r="G55" s="127">
        <v>18.56</v>
      </c>
      <c r="H55" s="126">
        <v>18.94</v>
      </c>
      <c r="I55" s="126">
        <v>18.94</v>
      </c>
      <c r="J55" s="126">
        <v>19.09</v>
      </c>
      <c r="K55" s="126" t="s">
        <v>19</v>
      </c>
      <c r="L55" s="126" t="s">
        <v>17</v>
      </c>
    </row>
    <row r="56" ht="16.5" customHeight="1" spans="1:12">
      <c r="A56" s="126" t="s">
        <v>44</v>
      </c>
      <c r="B56" s="126" t="s">
        <v>47</v>
      </c>
      <c r="C56" s="126" t="s">
        <v>15</v>
      </c>
      <c r="D56" s="126" t="s">
        <v>15</v>
      </c>
      <c r="E56" s="126">
        <v>18.76</v>
      </c>
      <c r="F56" s="126">
        <v>18.76</v>
      </c>
      <c r="G56" s="126">
        <v>19.44</v>
      </c>
      <c r="H56" s="126">
        <v>19.44</v>
      </c>
      <c r="I56" s="126">
        <v>17.78</v>
      </c>
      <c r="J56" s="126">
        <f>I56</f>
        <v>17.78</v>
      </c>
      <c r="K56" s="126" t="s">
        <v>11</v>
      </c>
      <c r="L56" s="126" t="s">
        <v>12</v>
      </c>
    </row>
    <row r="57" ht="16.5" customHeight="1" spans="1:12">
      <c r="A57" s="126" t="s">
        <v>44</v>
      </c>
      <c r="B57" s="126" t="s">
        <v>47</v>
      </c>
      <c r="C57" s="126" t="s">
        <v>15</v>
      </c>
      <c r="D57" s="126" t="s">
        <v>15</v>
      </c>
      <c r="E57" s="126">
        <v>18.76</v>
      </c>
      <c r="F57" s="126">
        <v>18.76</v>
      </c>
      <c r="G57" s="126">
        <v>19.44</v>
      </c>
      <c r="H57" s="126">
        <v>19.44</v>
      </c>
      <c r="I57" s="126">
        <v>17.78</v>
      </c>
      <c r="J57" s="126">
        <f>I57</f>
        <v>17.78</v>
      </c>
      <c r="K57" s="126" t="s">
        <v>11</v>
      </c>
      <c r="L57" s="126" t="s">
        <v>17</v>
      </c>
    </row>
    <row r="58" ht="16.5" customHeight="1" spans="1:12">
      <c r="A58" s="126" t="s">
        <v>32</v>
      </c>
      <c r="B58" s="126" t="s">
        <v>47</v>
      </c>
      <c r="C58" s="126">
        <v>25.01</v>
      </c>
      <c r="D58" s="126">
        <v>25.01</v>
      </c>
      <c r="E58" s="126">
        <v>28.56</v>
      </c>
      <c r="F58" s="126">
        <v>28.56</v>
      </c>
      <c r="G58" s="126">
        <v>29.14</v>
      </c>
      <c r="H58" s="126">
        <v>29.22</v>
      </c>
      <c r="I58" s="126">
        <f>H58</f>
        <v>29.22</v>
      </c>
      <c r="J58" s="126">
        <f>I58</f>
        <v>29.22</v>
      </c>
      <c r="K58" s="126" t="s">
        <v>11</v>
      </c>
      <c r="L58" s="126" t="s">
        <v>12</v>
      </c>
    </row>
    <row r="59" ht="16.5" customHeight="1" spans="1:12">
      <c r="A59" s="126" t="s">
        <v>32</v>
      </c>
      <c r="B59" s="126" t="s">
        <v>47</v>
      </c>
      <c r="C59" s="126">
        <v>25.01</v>
      </c>
      <c r="D59" s="126">
        <v>25.01</v>
      </c>
      <c r="E59" s="126">
        <v>29.99</v>
      </c>
      <c r="F59" s="126">
        <v>29.99</v>
      </c>
      <c r="G59" s="126">
        <v>28.36</v>
      </c>
      <c r="H59" s="126">
        <v>29.22</v>
      </c>
      <c r="I59" s="126">
        <v>29.22</v>
      </c>
      <c r="J59" s="126">
        <v>29.22</v>
      </c>
      <c r="K59" s="126" t="s">
        <v>19</v>
      </c>
      <c r="L59" s="126" t="s">
        <v>17</v>
      </c>
    </row>
    <row r="60" ht="16.5" customHeight="1" spans="1:12">
      <c r="A60" s="126" t="s">
        <v>39</v>
      </c>
      <c r="B60" s="126" t="s">
        <v>47</v>
      </c>
      <c r="C60" s="126">
        <v>20.84</v>
      </c>
      <c r="D60" s="126">
        <v>20.84</v>
      </c>
      <c r="E60" s="126">
        <v>24.29</v>
      </c>
      <c r="F60" s="126">
        <f>E60</f>
        <v>24.29</v>
      </c>
      <c r="G60" s="126">
        <v>24.29</v>
      </c>
      <c r="H60" s="126">
        <v>24.35</v>
      </c>
      <c r="I60" s="128">
        <v>24.35</v>
      </c>
      <c r="J60" s="128">
        <v>24.35</v>
      </c>
      <c r="K60" s="126" t="s">
        <v>11</v>
      </c>
      <c r="L60" s="126" t="s">
        <v>12</v>
      </c>
    </row>
    <row r="61" ht="16.5" customHeight="1" spans="1:12">
      <c r="A61" s="126" t="s">
        <v>39</v>
      </c>
      <c r="B61" s="126" t="s">
        <v>47</v>
      </c>
      <c r="C61" s="126">
        <v>25.01</v>
      </c>
      <c r="D61" s="128">
        <f>C61</f>
        <v>25.01</v>
      </c>
      <c r="E61" s="128">
        <v>27</v>
      </c>
      <c r="F61" s="128">
        <v>28.36</v>
      </c>
      <c r="G61" s="126">
        <v>28.36</v>
      </c>
      <c r="H61" s="126">
        <v>29.22</v>
      </c>
      <c r="I61" s="128">
        <v>29.22</v>
      </c>
      <c r="J61" s="128">
        <v>29.22</v>
      </c>
      <c r="K61" s="126" t="s">
        <v>19</v>
      </c>
      <c r="L61" s="126" t="s">
        <v>17</v>
      </c>
    </row>
    <row r="62" ht="17.25" customHeight="1" spans="1:12">
      <c r="A62" s="125" t="s">
        <v>49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</row>
    <row r="63" ht="16.5" customHeight="1" spans="1:12">
      <c r="A63" s="126" t="s">
        <v>50</v>
      </c>
      <c r="B63" s="126" t="s">
        <v>47</v>
      </c>
      <c r="C63" s="126"/>
      <c r="D63" s="128"/>
      <c r="E63" s="128">
        <v>23.94</v>
      </c>
      <c r="F63" s="128">
        <v>25.13</v>
      </c>
      <c r="G63" s="126">
        <v>25.13</v>
      </c>
      <c r="H63" s="126">
        <v>26.14</v>
      </c>
      <c r="I63" s="128">
        <v>26.14</v>
      </c>
      <c r="J63" s="128">
        <v>27.18</v>
      </c>
      <c r="K63" s="126" t="s">
        <v>51</v>
      </c>
      <c r="L63" s="126" t="s">
        <v>52</v>
      </c>
    </row>
    <row r="64" ht="16.5" customHeight="1" spans="1:12">
      <c r="A64" s="126" t="s">
        <v>50</v>
      </c>
      <c r="B64" s="126" t="s">
        <v>47</v>
      </c>
      <c r="C64" s="126"/>
      <c r="D64" s="128"/>
      <c r="E64" s="128">
        <v>24.21</v>
      </c>
      <c r="F64" s="128">
        <v>24.21</v>
      </c>
      <c r="G64" s="126">
        <v>24.21</v>
      </c>
      <c r="H64" s="126">
        <v>24.93</v>
      </c>
      <c r="I64" s="128">
        <v>23.48</v>
      </c>
      <c r="J64" s="128">
        <v>23.48</v>
      </c>
      <c r="K64" s="126" t="s">
        <v>11</v>
      </c>
      <c r="L64" s="126" t="s">
        <v>12</v>
      </c>
    </row>
    <row r="65" ht="16.5" customHeight="1" spans="1:12">
      <c r="A65" s="126" t="s">
        <v>53</v>
      </c>
      <c r="B65" s="126" t="s">
        <v>47</v>
      </c>
      <c r="C65" s="126"/>
      <c r="D65" s="128"/>
      <c r="E65" s="128">
        <v>27</v>
      </c>
      <c r="F65" s="128">
        <v>28.36</v>
      </c>
      <c r="G65" s="126">
        <v>28.36</v>
      </c>
      <c r="H65" s="126">
        <v>29.22</v>
      </c>
      <c r="I65" s="128">
        <v>29.22</v>
      </c>
      <c r="J65" s="128">
        <v>29.22</v>
      </c>
      <c r="K65" s="126" t="s">
        <v>51</v>
      </c>
      <c r="L65" s="126" t="s">
        <v>52</v>
      </c>
    </row>
    <row r="66" ht="16.5" customHeight="1" spans="1:12">
      <c r="A66" s="126" t="s">
        <v>53</v>
      </c>
      <c r="B66" s="126" t="s">
        <v>47</v>
      </c>
      <c r="C66" s="126"/>
      <c r="D66" s="128"/>
      <c r="E66" s="128">
        <v>24.29</v>
      </c>
      <c r="F66" s="128">
        <v>24.29</v>
      </c>
      <c r="G66" s="126">
        <v>24.29</v>
      </c>
      <c r="H66" s="126">
        <v>24.35</v>
      </c>
      <c r="I66" s="128">
        <v>24.35</v>
      </c>
      <c r="J66" s="128">
        <v>24.35</v>
      </c>
      <c r="K66" s="126" t="s">
        <v>11</v>
      </c>
      <c r="L66" s="126" t="s">
        <v>12</v>
      </c>
    </row>
    <row r="67" ht="16.5" customHeight="1" spans="1:12">
      <c r="A67" s="126" t="s">
        <v>36</v>
      </c>
      <c r="B67" s="126" t="s">
        <v>47</v>
      </c>
      <c r="C67" s="126"/>
      <c r="D67" s="128"/>
      <c r="E67" s="128">
        <v>9.5</v>
      </c>
      <c r="F67" s="128">
        <v>9.96</v>
      </c>
      <c r="G67" s="126">
        <v>9.96</v>
      </c>
      <c r="H67" s="126">
        <v>10.44</v>
      </c>
      <c r="I67" s="128">
        <v>10.44</v>
      </c>
      <c r="J67" s="128">
        <v>11.07</v>
      </c>
      <c r="K67" s="126" t="s">
        <v>54</v>
      </c>
      <c r="L67" s="126" t="s">
        <v>52</v>
      </c>
    </row>
    <row r="68" ht="16.5" customHeight="1" spans="1:12">
      <c r="A68" s="126" t="s">
        <v>36</v>
      </c>
      <c r="B68" s="126" t="s">
        <v>47</v>
      </c>
      <c r="C68" s="126"/>
      <c r="D68" s="128"/>
      <c r="E68" s="128">
        <v>9.73</v>
      </c>
      <c r="F68" s="128">
        <v>9.73</v>
      </c>
      <c r="G68" s="126">
        <v>10.2</v>
      </c>
      <c r="H68" s="126">
        <v>10.2</v>
      </c>
      <c r="I68" s="128">
        <v>10.44</v>
      </c>
      <c r="J68" s="128">
        <v>11.07</v>
      </c>
      <c r="K68" s="126"/>
      <c r="L68" s="126" t="s">
        <v>12</v>
      </c>
    </row>
    <row r="69" ht="16.5" customHeight="1" spans="1:12">
      <c r="A69" s="126" t="s">
        <v>55</v>
      </c>
      <c r="B69" s="126" t="s">
        <v>47</v>
      </c>
      <c r="C69" s="126"/>
      <c r="D69" s="128"/>
      <c r="E69" s="128">
        <v>6.04</v>
      </c>
      <c r="F69" s="128">
        <v>6.39</v>
      </c>
      <c r="G69" s="126">
        <v>6.39</v>
      </c>
      <c r="H69" s="126">
        <v>6.66</v>
      </c>
      <c r="I69" s="128">
        <v>6.66</v>
      </c>
      <c r="J69" s="128">
        <v>6.98</v>
      </c>
      <c r="K69" s="126" t="s">
        <v>54</v>
      </c>
      <c r="L69" s="126" t="s">
        <v>52</v>
      </c>
    </row>
    <row r="70" ht="16.5" customHeight="1" spans="1:12">
      <c r="A70" s="126" t="s">
        <v>55</v>
      </c>
      <c r="B70" s="126" t="s">
        <v>47</v>
      </c>
      <c r="C70" s="126"/>
      <c r="D70" s="128"/>
      <c r="E70" s="128">
        <v>6.04</v>
      </c>
      <c r="F70" s="128">
        <v>6.39</v>
      </c>
      <c r="G70" s="126">
        <v>6.39</v>
      </c>
      <c r="H70" s="126">
        <v>6.66</v>
      </c>
      <c r="I70" s="128">
        <v>6.66</v>
      </c>
      <c r="J70" s="128">
        <v>6.98</v>
      </c>
      <c r="K70" s="126"/>
      <c r="L70" s="126" t="s">
        <v>12</v>
      </c>
    </row>
    <row r="71" ht="16.5" customHeight="1" spans="1:12">
      <c r="A71" s="126" t="s">
        <v>56</v>
      </c>
      <c r="B71" s="126" t="s">
        <v>47</v>
      </c>
      <c r="C71" s="126"/>
      <c r="D71" s="128"/>
      <c r="E71" s="128">
        <v>18.52</v>
      </c>
      <c r="F71" s="128">
        <v>18.56</v>
      </c>
      <c r="G71" s="126">
        <v>18.56</v>
      </c>
      <c r="H71" s="126">
        <v>18.94</v>
      </c>
      <c r="I71" s="128">
        <v>18.94</v>
      </c>
      <c r="J71" s="128">
        <v>19.09</v>
      </c>
      <c r="K71" s="126" t="s">
        <v>19</v>
      </c>
      <c r="L71" s="126" t="s">
        <v>52</v>
      </c>
    </row>
    <row r="72" ht="16.5" customHeight="1" spans="1:12">
      <c r="A72" s="126" t="s">
        <v>56</v>
      </c>
      <c r="B72" s="126" t="s">
        <v>47</v>
      </c>
      <c r="C72" s="126"/>
      <c r="D72" s="128"/>
      <c r="E72" s="128">
        <v>15.45</v>
      </c>
      <c r="F72" s="128">
        <v>15.45</v>
      </c>
      <c r="G72" s="126">
        <v>15.47</v>
      </c>
      <c r="H72" s="126">
        <v>15.78</v>
      </c>
      <c r="I72" s="128">
        <v>15.78</v>
      </c>
      <c r="J72" s="128">
        <v>15.91</v>
      </c>
      <c r="K72" s="126" t="s">
        <v>11</v>
      </c>
      <c r="L72" s="126" t="s">
        <v>12</v>
      </c>
    </row>
    <row r="73" ht="16.5" customHeight="1" spans="1:12">
      <c r="A73" s="126" t="s">
        <v>57</v>
      </c>
      <c r="B73" s="126" t="s">
        <v>47</v>
      </c>
      <c r="C73" s="126"/>
      <c r="D73" s="128"/>
      <c r="E73" s="128">
        <v>18.76</v>
      </c>
      <c r="F73" s="128">
        <v>18.76</v>
      </c>
      <c r="G73" s="126">
        <v>18.76</v>
      </c>
      <c r="H73" s="126">
        <v>19.31</v>
      </c>
      <c r="I73" s="128">
        <v>17.78</v>
      </c>
      <c r="J73" s="128">
        <v>17.78</v>
      </c>
      <c r="K73" s="126" t="s">
        <v>54</v>
      </c>
      <c r="L73" s="126" t="s">
        <v>52</v>
      </c>
    </row>
    <row r="74" ht="16.5" customHeight="1" spans="1:12">
      <c r="A74" s="126" t="s">
        <v>57</v>
      </c>
      <c r="B74" s="126" t="s">
        <v>47</v>
      </c>
      <c r="C74" s="126"/>
      <c r="D74" s="128"/>
      <c r="E74" s="128">
        <v>18.76</v>
      </c>
      <c r="F74" s="128">
        <v>18.76</v>
      </c>
      <c r="G74" s="126">
        <v>18.76</v>
      </c>
      <c r="H74" s="126">
        <v>19.31</v>
      </c>
      <c r="I74" s="128">
        <v>17.78</v>
      </c>
      <c r="J74" s="128">
        <v>17.78</v>
      </c>
      <c r="K74" s="126"/>
      <c r="L74" s="126" t="s">
        <v>12</v>
      </c>
    </row>
    <row r="75" ht="18" customHeight="1" spans="1:12">
      <c r="A75" s="133" t="s">
        <v>58</v>
      </c>
      <c r="B75" s="126" t="s">
        <v>47</v>
      </c>
      <c r="C75" s="126"/>
      <c r="D75" s="128"/>
      <c r="E75" s="128">
        <v>24.96</v>
      </c>
      <c r="F75" s="128">
        <v>26.14</v>
      </c>
      <c r="G75" s="126">
        <v>26.14</v>
      </c>
      <c r="H75" s="126">
        <v>27.5</v>
      </c>
      <c r="I75" s="128">
        <v>27.5</v>
      </c>
      <c r="J75" s="128">
        <v>28.45</v>
      </c>
      <c r="K75" s="126" t="s">
        <v>51</v>
      </c>
      <c r="L75" s="126" t="s">
        <v>52</v>
      </c>
    </row>
    <row r="76" ht="18" customHeight="1" spans="1:12">
      <c r="A76" s="133"/>
      <c r="B76" s="126" t="s">
        <v>47</v>
      </c>
      <c r="C76" s="126"/>
      <c r="D76" s="128"/>
      <c r="E76" s="128">
        <v>21.29</v>
      </c>
      <c r="F76" s="128">
        <v>21.29</v>
      </c>
      <c r="G76" s="126">
        <v>22.35</v>
      </c>
      <c r="H76" s="126">
        <v>22.35</v>
      </c>
      <c r="I76" s="128">
        <v>22.92</v>
      </c>
      <c r="J76" s="128">
        <v>23.71</v>
      </c>
      <c r="K76" s="126" t="s">
        <v>11</v>
      </c>
      <c r="L76" s="126" t="s">
        <v>12</v>
      </c>
    </row>
    <row r="77" ht="16.5" customHeight="1" spans="1:12">
      <c r="A77" s="126" t="s">
        <v>59</v>
      </c>
      <c r="B77" s="126" t="s">
        <v>47</v>
      </c>
      <c r="C77" s="126"/>
      <c r="D77" s="128"/>
      <c r="E77" s="128">
        <v>21.03</v>
      </c>
      <c r="F77" s="128">
        <v>21.03</v>
      </c>
      <c r="G77" s="126">
        <v>21.03</v>
      </c>
      <c r="H77" s="126">
        <v>21.1</v>
      </c>
      <c r="I77" s="128">
        <v>21.1</v>
      </c>
      <c r="J77" s="128">
        <v>21.73</v>
      </c>
      <c r="K77" s="126" t="s">
        <v>54</v>
      </c>
      <c r="L77" s="126" t="s">
        <v>52</v>
      </c>
    </row>
    <row r="78" ht="16.5" customHeight="1" spans="1:12">
      <c r="A78" s="126" t="s">
        <v>59</v>
      </c>
      <c r="B78" s="126" t="s">
        <v>47</v>
      </c>
      <c r="C78" s="126"/>
      <c r="D78" s="128"/>
      <c r="E78" s="128">
        <v>21.03</v>
      </c>
      <c r="F78" s="128">
        <v>21.03</v>
      </c>
      <c r="G78" s="126">
        <v>21.03</v>
      </c>
      <c r="H78" s="126">
        <v>21.1</v>
      </c>
      <c r="I78" s="128">
        <v>21.1</v>
      </c>
      <c r="J78" s="128">
        <v>21.73</v>
      </c>
      <c r="K78" s="126"/>
      <c r="L78" s="126" t="s">
        <v>12</v>
      </c>
    </row>
    <row r="79" ht="16.5" customHeight="1" spans="1:12">
      <c r="A79" s="126" t="s">
        <v>60</v>
      </c>
      <c r="B79" s="126" t="s">
        <v>47</v>
      </c>
      <c r="C79" s="126"/>
      <c r="D79" s="128"/>
      <c r="E79" s="128">
        <v>12.3</v>
      </c>
      <c r="F79" s="128">
        <v>12.91</v>
      </c>
      <c r="G79" s="126">
        <v>12.91</v>
      </c>
      <c r="H79" s="126">
        <v>12.96</v>
      </c>
      <c r="I79" s="128">
        <v>12.96</v>
      </c>
      <c r="J79" s="128">
        <v>13.47</v>
      </c>
      <c r="K79" s="126" t="s">
        <v>54</v>
      </c>
      <c r="L79" s="126" t="s">
        <v>52</v>
      </c>
    </row>
    <row r="80" ht="16.5" customHeight="1" spans="1:12">
      <c r="A80" s="126" t="s">
        <v>60</v>
      </c>
      <c r="B80" s="126" t="s">
        <v>47</v>
      </c>
      <c r="C80" s="126"/>
      <c r="D80" s="128"/>
      <c r="E80" s="128">
        <v>12.61</v>
      </c>
      <c r="F80" s="128">
        <v>12.61</v>
      </c>
      <c r="G80" s="126">
        <v>12.91</v>
      </c>
      <c r="H80" s="126">
        <v>12.96</v>
      </c>
      <c r="I80" s="128">
        <v>12.96</v>
      </c>
      <c r="J80" s="128">
        <v>13.47</v>
      </c>
      <c r="K80" s="126"/>
      <c r="L80" s="126" t="s">
        <v>12</v>
      </c>
    </row>
    <row r="81" spans="1:12">
      <c r="A81" s="125" t="s">
        <v>61</v>
      </c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</row>
    <row r="82" ht="16.5" customHeight="1" spans="1:12">
      <c r="A82" s="126" t="s">
        <v>50</v>
      </c>
      <c r="B82" s="126" t="s">
        <v>47</v>
      </c>
      <c r="C82" s="126"/>
      <c r="D82" s="126"/>
      <c r="E82" s="126">
        <v>23.61</v>
      </c>
      <c r="F82" s="126">
        <v>24.79</v>
      </c>
      <c r="G82" s="126">
        <v>24.79</v>
      </c>
      <c r="H82" s="126">
        <v>24.9</v>
      </c>
      <c r="I82" s="132">
        <v>24.9</v>
      </c>
      <c r="J82" s="132">
        <v>25.39</v>
      </c>
      <c r="K82" s="126" t="s">
        <v>51</v>
      </c>
      <c r="L82" s="126" t="s">
        <v>52</v>
      </c>
    </row>
    <row r="83" ht="16.5" customHeight="1" spans="1:12">
      <c r="A83" s="126" t="s">
        <v>50</v>
      </c>
      <c r="B83" s="126" t="s">
        <v>47</v>
      </c>
      <c r="C83" s="126"/>
      <c r="D83" s="126"/>
      <c r="E83" s="126">
        <v>21.57</v>
      </c>
      <c r="F83" s="126">
        <v>21.57</v>
      </c>
      <c r="G83" s="126">
        <v>20.66</v>
      </c>
      <c r="H83" s="126">
        <v>20.75</v>
      </c>
      <c r="I83" s="132">
        <v>20.75</v>
      </c>
      <c r="J83" s="132">
        <v>21.16</v>
      </c>
      <c r="K83" s="126" t="s">
        <v>11</v>
      </c>
      <c r="L83" s="126" t="s">
        <v>12</v>
      </c>
    </row>
    <row r="84" ht="16.5" customHeight="1" spans="1:12">
      <c r="A84" s="126" t="s">
        <v>62</v>
      </c>
      <c r="B84" s="126" t="s">
        <v>47</v>
      </c>
      <c r="C84" s="126"/>
      <c r="D84" s="126"/>
      <c r="E84" s="126">
        <v>13.25</v>
      </c>
      <c r="F84" s="126">
        <v>13.81</v>
      </c>
      <c r="G84" s="126">
        <v>13.81</v>
      </c>
      <c r="H84" s="126">
        <v>13.81</v>
      </c>
      <c r="I84" s="132">
        <v>13.81</v>
      </c>
      <c r="J84" s="132">
        <v>13.86</v>
      </c>
      <c r="K84" s="126" t="s">
        <v>51</v>
      </c>
      <c r="L84" s="126" t="s">
        <v>52</v>
      </c>
    </row>
    <row r="85" ht="16.5" customHeight="1" spans="1:12">
      <c r="A85" s="126" t="s">
        <v>62</v>
      </c>
      <c r="B85" s="126" t="s">
        <v>47</v>
      </c>
      <c r="C85" s="126"/>
      <c r="D85" s="126"/>
      <c r="E85" s="126">
        <v>11.51</v>
      </c>
      <c r="F85" s="126">
        <v>11.51</v>
      </c>
      <c r="G85" s="126">
        <v>11.51</v>
      </c>
      <c r="H85" s="126">
        <v>11.55</v>
      </c>
      <c r="I85" s="132">
        <v>11.55</v>
      </c>
      <c r="J85" s="132">
        <v>11.55</v>
      </c>
      <c r="K85" s="126" t="s">
        <v>11</v>
      </c>
      <c r="L85" s="126" t="s">
        <v>12</v>
      </c>
    </row>
    <row r="86" ht="16.5" customHeight="1" spans="1:12">
      <c r="A86" s="126" t="s">
        <v>63</v>
      </c>
      <c r="B86" s="126" t="s">
        <v>47</v>
      </c>
      <c r="C86" s="126"/>
      <c r="D86" s="126"/>
      <c r="E86" s="126">
        <v>17.53</v>
      </c>
      <c r="F86" s="126">
        <v>17.53</v>
      </c>
      <c r="G86" s="126">
        <v>17.53</v>
      </c>
      <c r="H86" s="126">
        <v>17.55</v>
      </c>
      <c r="I86" s="132">
        <v>17.55</v>
      </c>
      <c r="J86" s="132">
        <v>17.84</v>
      </c>
      <c r="K86" s="126" t="s">
        <v>54</v>
      </c>
      <c r="L86" s="126" t="s">
        <v>52</v>
      </c>
    </row>
    <row r="87" ht="16.5" customHeight="1" spans="1:12">
      <c r="A87" s="126" t="s">
        <v>63</v>
      </c>
      <c r="B87" s="126" t="s">
        <v>47</v>
      </c>
      <c r="C87" s="126"/>
      <c r="D87" s="126"/>
      <c r="E87" s="126">
        <v>17.53</v>
      </c>
      <c r="F87" s="126">
        <v>17.53</v>
      </c>
      <c r="G87" s="126">
        <v>17.54</v>
      </c>
      <c r="H87" s="126">
        <v>17.54</v>
      </c>
      <c r="I87" s="132">
        <v>17.55</v>
      </c>
      <c r="J87" s="132">
        <v>17.84</v>
      </c>
      <c r="K87" s="126"/>
      <c r="L87" s="126" t="s">
        <v>12</v>
      </c>
    </row>
    <row r="88" ht="16.5" customHeight="1" spans="1:12">
      <c r="A88" s="126" t="s">
        <v>64</v>
      </c>
      <c r="B88" s="126" t="s">
        <v>47</v>
      </c>
      <c r="C88" s="126"/>
      <c r="D88" s="126"/>
      <c r="E88" s="126">
        <v>8.43</v>
      </c>
      <c r="F88" s="126">
        <v>8.43</v>
      </c>
      <c r="G88" s="126">
        <v>8.43</v>
      </c>
      <c r="H88" s="126">
        <v>8.71</v>
      </c>
      <c r="I88" s="132">
        <v>8.71</v>
      </c>
      <c r="J88" s="132">
        <v>9.01</v>
      </c>
      <c r="K88" s="126" t="s">
        <v>54</v>
      </c>
      <c r="L88" s="126" t="s">
        <v>52</v>
      </c>
    </row>
    <row r="89" ht="16.5" customHeight="1" spans="1:12">
      <c r="A89" s="126" t="s">
        <v>64</v>
      </c>
      <c r="B89" s="126" t="s">
        <v>47</v>
      </c>
      <c r="C89" s="126"/>
      <c r="D89" s="126"/>
      <c r="E89" s="126">
        <v>8.43</v>
      </c>
      <c r="F89" s="126">
        <v>8.43</v>
      </c>
      <c r="G89" s="126">
        <v>8.43</v>
      </c>
      <c r="H89" s="126">
        <v>8.71</v>
      </c>
      <c r="I89" s="132">
        <v>8.71</v>
      </c>
      <c r="J89" s="132">
        <v>9.01</v>
      </c>
      <c r="K89" s="126"/>
      <c r="L89" s="126" t="s">
        <v>12</v>
      </c>
    </row>
    <row r="90" ht="16.5" customHeight="1" spans="1:12">
      <c r="A90" s="126" t="s">
        <v>42</v>
      </c>
      <c r="B90" s="126" t="s">
        <v>47</v>
      </c>
      <c r="C90" s="126"/>
      <c r="D90" s="126"/>
      <c r="E90" s="126">
        <v>14.66</v>
      </c>
      <c r="F90" s="126">
        <v>15.46</v>
      </c>
      <c r="G90" s="126">
        <v>15.46</v>
      </c>
      <c r="H90" s="126">
        <v>15.77</v>
      </c>
      <c r="I90" s="132">
        <v>15.77</v>
      </c>
      <c r="J90" s="132">
        <v>15.91</v>
      </c>
      <c r="K90" s="126" t="s">
        <v>51</v>
      </c>
      <c r="L90" s="126" t="s">
        <v>52</v>
      </c>
    </row>
    <row r="91" ht="16.5" customHeight="1" spans="1:12">
      <c r="A91" s="126" t="s">
        <v>42</v>
      </c>
      <c r="B91" s="126" t="s">
        <v>47</v>
      </c>
      <c r="C91" s="126"/>
      <c r="D91" s="126"/>
      <c r="E91" s="126">
        <v>12.55</v>
      </c>
      <c r="F91" s="126">
        <v>12.55</v>
      </c>
      <c r="G91" s="126">
        <v>12.88</v>
      </c>
      <c r="H91" s="126">
        <v>13.14</v>
      </c>
      <c r="I91" s="132">
        <v>13.14</v>
      </c>
      <c r="J91" s="132">
        <v>13.26</v>
      </c>
      <c r="K91" s="126" t="s">
        <v>11</v>
      </c>
      <c r="L91" s="126" t="s">
        <v>12</v>
      </c>
    </row>
    <row r="92" ht="16.5" customHeight="1" spans="1:12">
      <c r="A92" s="126" t="s">
        <v>57</v>
      </c>
      <c r="B92" s="126" t="s">
        <v>47</v>
      </c>
      <c r="C92" s="126"/>
      <c r="D92" s="126"/>
      <c r="E92" s="126">
        <v>6.48</v>
      </c>
      <c r="F92" s="126">
        <v>6.48</v>
      </c>
      <c r="G92" s="126">
        <v>6.48</v>
      </c>
      <c r="H92" s="126">
        <v>6.61</v>
      </c>
      <c r="I92" s="132">
        <v>6.61</v>
      </c>
      <c r="J92" s="132">
        <v>6.88</v>
      </c>
      <c r="K92" s="126" t="s">
        <v>54</v>
      </c>
      <c r="L92" s="126" t="s">
        <v>52</v>
      </c>
    </row>
    <row r="93" ht="16.5" customHeight="1" spans="1:12">
      <c r="A93" s="126" t="s">
        <v>57</v>
      </c>
      <c r="B93" s="126" t="s">
        <v>47</v>
      </c>
      <c r="C93" s="126"/>
      <c r="D93" s="126"/>
      <c r="E93" s="126">
        <v>6.48</v>
      </c>
      <c r="F93" s="126">
        <v>6.48</v>
      </c>
      <c r="G93" s="126">
        <v>6.48</v>
      </c>
      <c r="H93" s="126">
        <v>6.61</v>
      </c>
      <c r="I93" s="132">
        <v>6.61</v>
      </c>
      <c r="J93" s="132">
        <v>6.88</v>
      </c>
      <c r="K93" s="126"/>
      <c r="L93" s="126" t="s">
        <v>12</v>
      </c>
    </row>
    <row r="94" ht="16.5" customHeight="1" spans="1:12">
      <c r="A94" s="125" t="s">
        <v>65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</row>
    <row r="95" ht="18" customHeight="1" spans="1:12">
      <c r="A95" s="126" t="s">
        <v>66</v>
      </c>
      <c r="B95" s="126" t="s">
        <v>67</v>
      </c>
      <c r="C95" s="126"/>
      <c r="D95" s="126"/>
      <c r="E95" s="126">
        <v>13.12</v>
      </c>
      <c r="F95" s="126">
        <v>13.59</v>
      </c>
      <c r="G95" s="126">
        <v>13.59</v>
      </c>
      <c r="H95" s="126">
        <v>13.64</v>
      </c>
      <c r="I95" s="128">
        <v>13.42</v>
      </c>
      <c r="J95" s="128">
        <v>13.42</v>
      </c>
      <c r="K95" s="126" t="s">
        <v>19</v>
      </c>
      <c r="L95" s="126" t="s">
        <v>17</v>
      </c>
    </row>
    <row r="96" ht="18" customHeight="1" spans="1:12">
      <c r="A96" s="126" t="s">
        <v>66</v>
      </c>
      <c r="B96" s="126" t="s">
        <v>67</v>
      </c>
      <c r="C96" s="126"/>
      <c r="D96" s="126"/>
      <c r="E96" s="126">
        <v>11.13</v>
      </c>
      <c r="F96" s="126">
        <v>11.13</v>
      </c>
      <c r="G96" s="126">
        <v>11.33</v>
      </c>
      <c r="H96" s="126">
        <v>11.37</v>
      </c>
      <c r="I96" s="128">
        <v>11.18</v>
      </c>
      <c r="J96" s="128">
        <v>11.18</v>
      </c>
      <c r="K96" s="126" t="s">
        <v>11</v>
      </c>
      <c r="L96" s="126" t="s">
        <v>12</v>
      </c>
    </row>
    <row r="97" spans="1:12">
      <c r="A97" s="125" t="s">
        <v>68</v>
      </c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</row>
    <row r="98" ht="31.5" customHeight="1" spans="1:12">
      <c r="A98" s="126" t="s">
        <v>69</v>
      </c>
      <c r="B98" s="131" t="s">
        <v>70</v>
      </c>
      <c r="C98" s="126"/>
      <c r="D98" s="126"/>
      <c r="E98" s="126">
        <v>2.68</v>
      </c>
      <c r="F98" s="126">
        <v>2.81</v>
      </c>
      <c r="G98" s="126">
        <v>2.81</v>
      </c>
      <c r="H98" s="126">
        <f>G98*1.048</f>
        <v>2.94488</v>
      </c>
      <c r="I98" s="128">
        <v>2.95</v>
      </c>
      <c r="J98" s="128">
        <v>3.09</v>
      </c>
      <c r="K98" s="126" t="s">
        <v>19</v>
      </c>
      <c r="L98" s="131" t="s">
        <v>71</v>
      </c>
    </row>
    <row r="99" ht="31.5" customHeight="1" spans="1:12">
      <c r="A99" s="126" t="s">
        <v>69</v>
      </c>
      <c r="B99" s="131" t="s">
        <v>70</v>
      </c>
      <c r="C99" s="126"/>
      <c r="D99" s="126"/>
      <c r="E99" s="126">
        <v>1.88</v>
      </c>
      <c r="F99" s="126">
        <v>1.97</v>
      </c>
      <c r="G99" s="126">
        <v>1.97</v>
      </c>
      <c r="H99" s="126">
        <f>G99*1.048</f>
        <v>2.06456</v>
      </c>
      <c r="I99" s="128">
        <v>2.06</v>
      </c>
      <c r="J99" s="128">
        <v>2.16</v>
      </c>
      <c r="K99" s="126" t="s">
        <v>19</v>
      </c>
      <c r="L99" s="131" t="s">
        <v>72</v>
      </c>
    </row>
    <row r="100" spans="1:12">
      <c r="A100" s="125" t="s">
        <v>73</v>
      </c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</row>
    <row r="101" ht="20.25" customHeight="1" spans="1:12">
      <c r="A101" s="126" t="s">
        <v>74</v>
      </c>
      <c r="B101" s="131" t="s">
        <v>75</v>
      </c>
      <c r="C101" s="126">
        <v>4317.58</v>
      </c>
      <c r="D101" s="126">
        <v>4662.98</v>
      </c>
      <c r="E101" s="126">
        <v>4662.98</v>
      </c>
      <c r="F101" s="126">
        <v>4942.77</v>
      </c>
      <c r="G101" s="126">
        <v>4942.77</v>
      </c>
      <c r="H101" s="126">
        <f>G101*1.06</f>
        <v>5239.3362</v>
      </c>
      <c r="I101" s="128">
        <f>H101</f>
        <v>5239.3362</v>
      </c>
      <c r="J101" s="128">
        <v>5553.69</v>
      </c>
      <c r="K101" s="126" t="s">
        <v>19</v>
      </c>
      <c r="L101" s="126" t="s">
        <v>17</v>
      </c>
    </row>
    <row r="102" ht="15.75" customHeight="1" spans="1:12">
      <c r="A102" s="125" t="s">
        <v>76</v>
      </c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</row>
    <row r="103" ht="18" customHeight="1" spans="1:12">
      <c r="A103" s="126" t="s">
        <v>77</v>
      </c>
      <c r="B103" s="126" t="s">
        <v>47</v>
      </c>
      <c r="C103" s="126"/>
      <c r="D103" s="126"/>
      <c r="E103" s="126">
        <v>73.99</v>
      </c>
      <c r="F103" s="126">
        <v>93.53</v>
      </c>
      <c r="G103" s="126">
        <v>45.19</v>
      </c>
      <c r="H103" s="126">
        <v>45.19</v>
      </c>
      <c r="I103" s="128">
        <v>45.19</v>
      </c>
      <c r="J103" s="128">
        <v>46.92</v>
      </c>
      <c r="K103" s="126" t="s">
        <v>54</v>
      </c>
      <c r="L103" s="126" t="s">
        <v>78</v>
      </c>
    </row>
    <row r="104" ht="18" customHeight="1" spans="1:12">
      <c r="A104" s="126" t="s">
        <v>77</v>
      </c>
      <c r="B104" s="126" t="s">
        <v>79</v>
      </c>
      <c r="C104" s="126"/>
      <c r="D104" s="126"/>
      <c r="E104" s="126">
        <v>295.95</v>
      </c>
      <c r="F104" s="126">
        <v>374.1</v>
      </c>
      <c r="G104" s="126">
        <v>180.76</v>
      </c>
      <c r="H104" s="126">
        <v>180.76</v>
      </c>
      <c r="I104" s="128">
        <v>180.76</v>
      </c>
      <c r="J104" s="128">
        <v>246.93</v>
      </c>
      <c r="K104" s="126"/>
      <c r="L104" s="126"/>
    </row>
    <row r="105" ht="18" customHeight="1" spans="1:12">
      <c r="A105" s="126" t="s">
        <v>80</v>
      </c>
      <c r="B105" s="126" t="s">
        <v>47</v>
      </c>
      <c r="C105" s="126"/>
      <c r="D105" s="126"/>
      <c r="E105" s="126">
        <v>419.24</v>
      </c>
      <c r="F105" s="126">
        <v>419.43</v>
      </c>
      <c r="G105" s="126">
        <v>419.43</v>
      </c>
      <c r="H105" s="126">
        <v>419.6</v>
      </c>
      <c r="I105" s="128">
        <v>419.6</v>
      </c>
      <c r="J105" s="128">
        <v>425.41</v>
      </c>
      <c r="K105" s="126" t="s">
        <v>81</v>
      </c>
      <c r="L105" s="126" t="s">
        <v>78</v>
      </c>
    </row>
    <row r="106" ht="18" customHeight="1" spans="1:12">
      <c r="A106" s="126" t="s">
        <v>80</v>
      </c>
      <c r="B106" s="126" t="s">
        <v>82</v>
      </c>
      <c r="C106" s="126"/>
      <c r="D106" s="126"/>
      <c r="E106" s="126">
        <v>1676.96</v>
      </c>
      <c r="F106" s="126">
        <v>1677.71</v>
      </c>
      <c r="G106" s="126">
        <v>1677.71</v>
      </c>
      <c r="H106" s="126">
        <v>1678.41</v>
      </c>
      <c r="I106" s="128">
        <v>2208.12</v>
      </c>
      <c r="J106" s="128">
        <v>2239</v>
      </c>
      <c r="K106" s="126"/>
      <c r="L106" s="126"/>
    </row>
    <row r="107" ht="18" customHeight="1" spans="1:12">
      <c r="A107" s="126" t="s">
        <v>83</v>
      </c>
      <c r="B107" s="126" t="s">
        <v>47</v>
      </c>
      <c r="C107" s="126"/>
      <c r="D107" s="126"/>
      <c r="E107" s="126">
        <v>102.01</v>
      </c>
      <c r="F107" s="126">
        <v>102.01</v>
      </c>
      <c r="G107" s="126">
        <v>76.79</v>
      </c>
      <c r="H107" s="126">
        <v>76.79</v>
      </c>
      <c r="I107" s="128">
        <v>76.16</v>
      </c>
      <c r="J107" s="128">
        <v>76.16</v>
      </c>
      <c r="K107" s="126" t="s">
        <v>54</v>
      </c>
      <c r="L107" s="126" t="s">
        <v>78</v>
      </c>
    </row>
    <row r="108" ht="18" customHeight="1" spans="1:12">
      <c r="A108" s="126" t="s">
        <v>83</v>
      </c>
      <c r="B108" s="126" t="s">
        <v>84</v>
      </c>
      <c r="C108" s="126"/>
      <c r="D108" s="126"/>
      <c r="E108" s="126">
        <v>408.06</v>
      </c>
      <c r="F108" s="126">
        <v>408.06</v>
      </c>
      <c r="G108" s="126">
        <v>307.16</v>
      </c>
      <c r="H108" s="126">
        <v>307.16</v>
      </c>
      <c r="I108" s="128">
        <v>400.84</v>
      </c>
      <c r="J108" s="128">
        <v>400.84</v>
      </c>
      <c r="K108" s="126"/>
      <c r="L108" s="126"/>
    </row>
    <row r="109" ht="18" customHeight="1" spans="1:12">
      <c r="A109" s="126" t="s">
        <v>85</v>
      </c>
      <c r="B109" s="126" t="s">
        <v>47</v>
      </c>
      <c r="C109" s="126"/>
      <c r="D109" s="126"/>
      <c r="E109" s="126">
        <v>71.35</v>
      </c>
      <c r="F109" s="126">
        <v>88.7</v>
      </c>
      <c r="G109" s="126">
        <v>87.18</v>
      </c>
      <c r="H109" s="126">
        <v>87.18</v>
      </c>
      <c r="I109" s="128">
        <v>79.18</v>
      </c>
      <c r="J109" s="128">
        <v>79.18</v>
      </c>
      <c r="K109" s="126" t="s">
        <v>54</v>
      </c>
      <c r="L109" s="126" t="s">
        <v>78</v>
      </c>
    </row>
    <row r="110" ht="18" customHeight="1" spans="1:12">
      <c r="A110" s="126" t="s">
        <v>85</v>
      </c>
      <c r="B110" s="126" t="s">
        <v>84</v>
      </c>
      <c r="C110" s="126"/>
      <c r="D110" s="126"/>
      <c r="E110" s="126">
        <v>285.4</v>
      </c>
      <c r="F110" s="126">
        <v>354.8</v>
      </c>
      <c r="G110" s="126">
        <v>348.7</v>
      </c>
      <c r="H110" s="126">
        <v>348.7</v>
      </c>
      <c r="I110" s="128">
        <v>416.69</v>
      </c>
      <c r="J110" s="128">
        <v>416.69</v>
      </c>
      <c r="K110" s="126"/>
      <c r="L110" s="126"/>
    </row>
    <row r="111" ht="18" customHeight="1" spans="1:12">
      <c r="A111" s="126" t="s">
        <v>86</v>
      </c>
      <c r="B111" s="126" t="s">
        <v>47</v>
      </c>
      <c r="C111" s="126"/>
      <c r="D111" s="126"/>
      <c r="E111" s="126">
        <v>94.09</v>
      </c>
      <c r="F111" s="126">
        <v>94.09</v>
      </c>
      <c r="G111" s="126">
        <v>96.62</v>
      </c>
      <c r="H111" s="126">
        <v>108.49</v>
      </c>
      <c r="I111" s="128" t="s">
        <v>87</v>
      </c>
      <c r="J111" s="128" t="s">
        <v>87</v>
      </c>
      <c r="K111" s="126" t="s">
        <v>54</v>
      </c>
      <c r="L111" s="126" t="s">
        <v>78</v>
      </c>
    </row>
    <row r="112" ht="18" customHeight="1" spans="1:12">
      <c r="A112" s="126" t="s">
        <v>86</v>
      </c>
      <c r="B112" s="126" t="s">
        <v>84</v>
      </c>
      <c r="C112" s="126"/>
      <c r="D112" s="126"/>
      <c r="E112" s="126">
        <v>376.37</v>
      </c>
      <c r="F112" s="126">
        <v>376.37</v>
      </c>
      <c r="G112" s="126">
        <v>386.5</v>
      </c>
      <c r="H112" s="126">
        <v>433.95</v>
      </c>
      <c r="I112" s="128" t="s">
        <v>87</v>
      </c>
      <c r="J112" s="128" t="s">
        <v>87</v>
      </c>
      <c r="K112" s="126"/>
      <c r="L112" s="126"/>
    </row>
    <row r="113" ht="18" customHeight="1" spans="1:12">
      <c r="A113" s="134" t="s">
        <v>88</v>
      </c>
      <c r="B113" s="128" t="s">
        <v>47</v>
      </c>
      <c r="C113" s="128"/>
      <c r="D113" s="128"/>
      <c r="E113" s="135" t="s">
        <v>87</v>
      </c>
      <c r="F113" s="135" t="s">
        <v>87</v>
      </c>
      <c r="G113" s="135" t="s">
        <v>87</v>
      </c>
      <c r="H113" s="135" t="s">
        <v>87</v>
      </c>
      <c r="I113" s="136">
        <v>78.74</v>
      </c>
      <c r="J113" s="136">
        <v>78.74</v>
      </c>
      <c r="K113" s="128" t="s">
        <v>54</v>
      </c>
      <c r="L113" s="126" t="s">
        <v>78</v>
      </c>
    </row>
    <row r="114" ht="18" customHeight="1" spans="1:12">
      <c r="A114" s="134"/>
      <c r="B114" s="128" t="s">
        <v>84</v>
      </c>
      <c r="C114" s="128"/>
      <c r="D114" s="128"/>
      <c r="E114" s="135" t="s">
        <v>87</v>
      </c>
      <c r="F114" s="135" t="s">
        <v>87</v>
      </c>
      <c r="G114" s="135" t="s">
        <v>87</v>
      </c>
      <c r="H114" s="135" t="s">
        <v>87</v>
      </c>
      <c r="I114" s="136">
        <v>413.37</v>
      </c>
      <c r="J114" s="136">
        <v>413.37</v>
      </c>
      <c r="K114" s="128"/>
      <c r="L114" s="126"/>
    </row>
    <row r="115" ht="18" customHeight="1" spans="1:12">
      <c r="A115" s="126" t="s">
        <v>89</v>
      </c>
      <c r="B115" s="126" t="s">
        <v>47</v>
      </c>
      <c r="C115" s="126"/>
      <c r="D115" s="126"/>
      <c r="E115" s="126">
        <v>72.87</v>
      </c>
      <c r="F115" s="126">
        <v>74.26</v>
      </c>
      <c r="G115" s="126">
        <v>74.26</v>
      </c>
      <c r="H115" s="126">
        <v>78.64</v>
      </c>
      <c r="I115" s="128">
        <v>73.25</v>
      </c>
      <c r="J115" s="128">
        <v>73.25</v>
      </c>
      <c r="K115" s="126" t="s">
        <v>54</v>
      </c>
      <c r="L115" s="126" t="s">
        <v>78</v>
      </c>
    </row>
    <row r="116" ht="18" customHeight="1" spans="1:12">
      <c r="A116" s="126" t="s">
        <v>89</v>
      </c>
      <c r="B116" s="126" t="s">
        <v>84</v>
      </c>
      <c r="C116" s="126"/>
      <c r="D116" s="126"/>
      <c r="E116" s="126">
        <v>291.5</v>
      </c>
      <c r="F116" s="126">
        <v>297.02</v>
      </c>
      <c r="G116" s="126">
        <v>297.02</v>
      </c>
      <c r="H116" s="126">
        <v>314.56</v>
      </c>
      <c r="I116" s="128">
        <v>385.53</v>
      </c>
      <c r="J116" s="128">
        <v>385.53</v>
      </c>
      <c r="K116" s="126"/>
      <c r="L116" s="126"/>
    </row>
    <row r="117" ht="18" customHeight="1" spans="1:12">
      <c r="A117" s="126" t="s">
        <v>90</v>
      </c>
      <c r="B117" s="126" t="s">
        <v>47</v>
      </c>
      <c r="C117" s="126"/>
      <c r="D117" s="126"/>
      <c r="E117" s="126">
        <v>77.54</v>
      </c>
      <c r="F117" s="126">
        <v>77.54</v>
      </c>
      <c r="G117" s="126">
        <v>71.15</v>
      </c>
      <c r="H117" s="126">
        <v>71.15</v>
      </c>
      <c r="I117" s="128">
        <v>58.28</v>
      </c>
      <c r="J117" s="128">
        <v>58.28</v>
      </c>
      <c r="K117" s="126" t="s">
        <v>54</v>
      </c>
      <c r="L117" s="126" t="s">
        <v>78</v>
      </c>
    </row>
    <row r="118" ht="18" customHeight="1" spans="1:12">
      <c r="A118" s="126" t="s">
        <v>90</v>
      </c>
      <c r="B118" s="126" t="s">
        <v>84</v>
      </c>
      <c r="C118" s="126"/>
      <c r="D118" s="126"/>
      <c r="E118" s="126">
        <v>310.15</v>
      </c>
      <c r="F118" s="126">
        <v>310.15</v>
      </c>
      <c r="G118" s="126">
        <v>284.61</v>
      </c>
      <c r="H118" s="126">
        <v>284.61</v>
      </c>
      <c r="I118" s="128">
        <v>306.76</v>
      </c>
      <c r="J118" s="128">
        <v>306.76</v>
      </c>
      <c r="K118" s="126"/>
      <c r="L118" s="126"/>
    </row>
  </sheetData>
  <mergeCells count="37">
    <mergeCell ref="A1:L1"/>
    <mergeCell ref="C2:D2"/>
    <mergeCell ref="E2:F2"/>
    <mergeCell ref="G2:H2"/>
    <mergeCell ref="I2:J2"/>
    <mergeCell ref="A4:L4"/>
    <mergeCell ref="A51:L51"/>
    <mergeCell ref="A62:L62"/>
    <mergeCell ref="A81:L81"/>
    <mergeCell ref="A94:L94"/>
    <mergeCell ref="A97:L97"/>
    <mergeCell ref="A100:L100"/>
    <mergeCell ref="A102:L102"/>
    <mergeCell ref="A2:A3"/>
    <mergeCell ref="A75:A76"/>
    <mergeCell ref="A113:A114"/>
    <mergeCell ref="B2:B3"/>
    <mergeCell ref="C48:C49"/>
    <mergeCell ref="D48:D49"/>
    <mergeCell ref="E48:E49"/>
    <mergeCell ref="F48:F49"/>
    <mergeCell ref="G48:G49"/>
    <mergeCell ref="H48:H49"/>
    <mergeCell ref="I48:I49"/>
    <mergeCell ref="J48:J49"/>
    <mergeCell ref="K2:K3"/>
    <mergeCell ref="K113:K114"/>
    <mergeCell ref="K117:K118"/>
    <mergeCell ref="L2:L3"/>
    <mergeCell ref="L103:L104"/>
    <mergeCell ref="L105:L106"/>
    <mergeCell ref="L107:L108"/>
    <mergeCell ref="L109:L110"/>
    <mergeCell ref="L111:L112"/>
    <mergeCell ref="L113:L114"/>
    <mergeCell ref="L115:L116"/>
    <mergeCell ref="L117:L118"/>
  </mergeCells>
  <pageMargins left="0.708661417322835" right="0.708661417322835" top="0.748031496062992" bottom="0.748031496062992" header="0.31496062992126" footer="0.31496062992126"/>
  <pageSetup paperSize="9" scale="93" fitToWidth="0" orientation="landscape"/>
  <headerFooter/>
  <rowBreaks count="1" manualBreakCount="1">
    <brk id="2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O26"/>
  <sheetViews>
    <sheetView workbookViewId="0">
      <selection activeCell="E11" sqref="E11:F11"/>
    </sheetView>
  </sheetViews>
  <sheetFormatPr defaultColWidth="9" defaultRowHeight="14"/>
  <cols>
    <col min="2" max="2" width="7.140625" customWidth="1"/>
    <col min="3" max="3" width="44.7109375" customWidth="1"/>
    <col min="4" max="4" width="12.140625" customWidth="1"/>
    <col min="5" max="8" width="16.4296875" customWidth="1"/>
  </cols>
  <sheetData>
    <row r="2" ht="20.25" customHeight="1" spans="2:8">
      <c r="B2" s="92" t="s">
        <v>91</v>
      </c>
      <c r="C2" s="92" t="s">
        <v>92</v>
      </c>
      <c r="D2" s="93" t="s">
        <v>93</v>
      </c>
      <c r="E2" s="106" t="s">
        <v>94</v>
      </c>
      <c r="F2" s="107"/>
      <c r="G2" s="107"/>
      <c r="H2" s="108"/>
    </row>
    <row r="3" ht="38.25" customHeight="1" spans="2:8">
      <c r="B3" s="92"/>
      <c r="C3" s="93"/>
      <c r="D3" s="94"/>
      <c r="E3" s="92" t="s">
        <v>95</v>
      </c>
      <c r="F3" s="92"/>
      <c r="G3" s="92" t="s">
        <v>96</v>
      </c>
      <c r="H3" s="92"/>
    </row>
    <row r="4" ht="21.75" customHeight="1" spans="2:8">
      <c r="B4" s="92" t="s">
        <v>97</v>
      </c>
      <c r="C4" s="95" t="s">
        <v>98</v>
      </c>
      <c r="D4" s="95"/>
      <c r="E4" s="95"/>
      <c r="F4" s="95"/>
      <c r="G4" s="95"/>
      <c r="H4" s="95"/>
    </row>
    <row r="5" ht="45" customHeight="1" spans="2:8">
      <c r="B5" s="96"/>
      <c r="C5" s="97" t="s">
        <v>99</v>
      </c>
      <c r="D5" s="98" t="s">
        <v>100</v>
      </c>
      <c r="E5" s="109">
        <f>4942.77/1000</f>
        <v>4.94277</v>
      </c>
      <c r="F5" s="110"/>
      <c r="G5" s="109">
        <f>5239.33/1000</f>
        <v>5.23933</v>
      </c>
      <c r="H5" s="110"/>
    </row>
    <row r="6" ht="29.25" customHeight="1" spans="2:15">
      <c r="B6" s="92" t="s">
        <v>101</v>
      </c>
      <c r="C6" s="99" t="s">
        <v>102</v>
      </c>
      <c r="D6" s="100"/>
      <c r="E6" s="100"/>
      <c r="F6" s="100"/>
      <c r="G6" s="100"/>
      <c r="H6" s="111"/>
      <c r="O6" s="97"/>
    </row>
    <row r="7" ht="27.75" customHeight="1" spans="2:8">
      <c r="B7" s="98"/>
      <c r="C7" s="97" t="s">
        <v>39</v>
      </c>
      <c r="D7" s="98" t="s">
        <v>10</v>
      </c>
      <c r="E7" s="109">
        <v>1843.48</v>
      </c>
      <c r="F7" s="110"/>
      <c r="G7" s="109">
        <v>1954.09</v>
      </c>
      <c r="H7" s="110"/>
    </row>
    <row r="8" ht="27.75" customHeight="1" spans="2:8">
      <c r="B8" s="98"/>
      <c r="C8" s="117" t="s">
        <v>42</v>
      </c>
      <c r="D8" s="98" t="s">
        <v>10</v>
      </c>
      <c r="E8" s="109">
        <v>1818.62</v>
      </c>
      <c r="F8" s="110"/>
      <c r="G8" s="109">
        <v>1894.91</v>
      </c>
      <c r="H8" s="110"/>
    </row>
    <row r="9" ht="27.75" customHeight="1" spans="2:8">
      <c r="B9" s="98"/>
      <c r="C9" s="97" t="s">
        <v>38</v>
      </c>
      <c r="D9" s="98" t="s">
        <v>10</v>
      </c>
      <c r="E9" s="112">
        <v>1400.63</v>
      </c>
      <c r="F9" s="113"/>
      <c r="G9" s="112">
        <v>1449.95</v>
      </c>
      <c r="H9" s="113"/>
    </row>
    <row r="10" ht="39" customHeight="1" spans="2:8">
      <c r="B10" s="101"/>
      <c r="C10" s="102" t="s">
        <v>103</v>
      </c>
      <c r="D10" s="98" t="s">
        <v>10</v>
      </c>
      <c r="E10" s="109">
        <v>1361.64</v>
      </c>
      <c r="F10" s="110"/>
      <c r="G10" s="109">
        <v>1393.87</v>
      </c>
      <c r="H10" s="110"/>
    </row>
    <row r="11" ht="30.75" customHeight="1" spans="2:8">
      <c r="B11" s="101"/>
      <c r="C11" s="103" t="s">
        <v>32</v>
      </c>
      <c r="D11" s="98" t="s">
        <v>10</v>
      </c>
      <c r="E11" s="109">
        <v>1406.17</v>
      </c>
      <c r="F11" s="110"/>
      <c r="G11" s="109">
        <v>1476.46</v>
      </c>
      <c r="H11" s="110"/>
    </row>
    <row r="12" ht="17" spans="2:8">
      <c r="B12" s="101"/>
      <c r="C12" s="97" t="s">
        <v>31</v>
      </c>
      <c r="D12" s="98" t="s">
        <v>10</v>
      </c>
      <c r="E12" s="109">
        <v>2612.84</v>
      </c>
      <c r="F12" s="110"/>
      <c r="G12" s="109">
        <v>2714.9</v>
      </c>
      <c r="H12" s="110"/>
    </row>
    <row r="13" ht="17" spans="2:8">
      <c r="B13" s="101"/>
      <c r="C13" s="118" t="s">
        <v>29</v>
      </c>
      <c r="D13" s="98" t="s">
        <v>10</v>
      </c>
      <c r="E13" s="120">
        <v>2747.68</v>
      </c>
      <c r="F13" s="121"/>
      <c r="G13" s="120">
        <v>2856.39</v>
      </c>
      <c r="H13" s="121"/>
    </row>
    <row r="14" ht="17" spans="2:8">
      <c r="B14" s="101"/>
      <c r="C14" s="102" t="s">
        <v>27</v>
      </c>
      <c r="D14" s="98" t="s">
        <v>10</v>
      </c>
      <c r="E14" s="120">
        <v>2462.91</v>
      </c>
      <c r="F14" s="121"/>
      <c r="G14" s="120">
        <v>2568.84</v>
      </c>
      <c r="H14" s="121"/>
    </row>
    <row r="15" ht="17" spans="2:8">
      <c r="B15" s="101"/>
      <c r="C15" s="102" t="s">
        <v>25</v>
      </c>
      <c r="D15" s="98" t="s">
        <v>10</v>
      </c>
      <c r="E15" s="109">
        <v>2629.1</v>
      </c>
      <c r="F15" s="110"/>
      <c r="G15" s="109">
        <v>2734.73</v>
      </c>
      <c r="H15" s="110"/>
    </row>
    <row r="16" ht="17" spans="2:8">
      <c r="B16" s="101"/>
      <c r="C16" s="102" t="s">
        <v>23</v>
      </c>
      <c r="D16" s="98" t="s">
        <v>10</v>
      </c>
      <c r="E16" s="120">
        <v>2586.8</v>
      </c>
      <c r="F16" s="121"/>
      <c r="G16" s="109">
        <v>2702.48</v>
      </c>
      <c r="H16" s="110"/>
    </row>
    <row r="17" ht="24.75" customHeight="1" spans="2:8">
      <c r="B17" s="101"/>
      <c r="C17" s="97" t="s">
        <v>21</v>
      </c>
      <c r="D17" s="98" t="s">
        <v>10</v>
      </c>
      <c r="E17" s="109">
        <v>2486.45</v>
      </c>
      <c r="F17" s="110"/>
      <c r="G17" s="109">
        <v>2586.18</v>
      </c>
      <c r="H17" s="110"/>
    </row>
    <row r="18" ht="24.75" customHeight="1" spans="2:8">
      <c r="B18" s="101"/>
      <c r="C18" s="97" t="s">
        <v>18</v>
      </c>
      <c r="D18" s="98" t="s">
        <v>10</v>
      </c>
      <c r="E18" s="114">
        <v>2471.03</v>
      </c>
      <c r="F18" s="115"/>
      <c r="G18" s="114">
        <v>2569.85</v>
      </c>
      <c r="H18" s="115"/>
    </row>
    <row r="19" ht="39.75" customHeight="1" spans="2:8">
      <c r="B19" s="101"/>
      <c r="C19" s="97" t="s">
        <v>16</v>
      </c>
      <c r="D19" s="98" t="s">
        <v>10</v>
      </c>
      <c r="E19" s="114">
        <v>1620.65</v>
      </c>
      <c r="F19" s="115"/>
      <c r="G19" s="114">
        <v>1666.46</v>
      </c>
      <c r="H19" s="115"/>
    </row>
    <row r="20" ht="25.5" customHeight="1" spans="2:8">
      <c r="B20" s="101"/>
      <c r="C20" s="119" t="s">
        <v>44</v>
      </c>
      <c r="D20" s="98" t="s">
        <v>10</v>
      </c>
      <c r="E20" s="114">
        <v>2522.99</v>
      </c>
      <c r="F20" s="115"/>
      <c r="G20" s="114">
        <v>2631.98</v>
      </c>
      <c r="H20" s="115"/>
    </row>
    <row r="21" ht="39.75" customHeight="1" spans="2:8">
      <c r="B21" s="104" t="s">
        <v>104</v>
      </c>
      <c r="C21" s="99" t="s">
        <v>105</v>
      </c>
      <c r="D21" s="100"/>
      <c r="E21" s="100"/>
      <c r="F21" s="100"/>
      <c r="G21" s="100"/>
      <c r="H21" s="111"/>
    </row>
    <row r="22" ht="117" customHeight="1" spans="2:8">
      <c r="B22" s="105"/>
      <c r="C22" s="95" t="s">
        <v>106</v>
      </c>
      <c r="D22" s="95"/>
      <c r="E22" s="98" t="s">
        <v>107</v>
      </c>
      <c r="F22" s="98" t="s">
        <v>108</v>
      </c>
      <c r="G22" s="98" t="s">
        <v>107</v>
      </c>
      <c r="H22" s="98" t="s">
        <v>108</v>
      </c>
    </row>
    <row r="23" ht="34.5" customHeight="1" spans="2:8">
      <c r="B23" s="105"/>
      <c r="C23" s="97" t="s">
        <v>39</v>
      </c>
      <c r="D23" s="97"/>
      <c r="E23" s="98">
        <v>28.36</v>
      </c>
      <c r="F23" s="98">
        <v>1843.48</v>
      </c>
      <c r="G23" s="98">
        <v>29.22</v>
      </c>
      <c r="H23" s="98">
        <v>1954.09</v>
      </c>
    </row>
    <row r="24" ht="34.5" customHeight="1" spans="2:8">
      <c r="B24" s="101"/>
      <c r="C24" s="103" t="s">
        <v>42</v>
      </c>
      <c r="D24" s="103"/>
      <c r="E24" s="116">
        <v>18.56</v>
      </c>
      <c r="F24" s="98">
        <v>1818.62</v>
      </c>
      <c r="G24" s="98">
        <v>18.94</v>
      </c>
      <c r="H24" s="116">
        <v>1894.91</v>
      </c>
    </row>
    <row r="25" ht="34.5" customHeight="1" spans="2:8">
      <c r="B25" s="101"/>
      <c r="C25" s="103" t="s">
        <v>44</v>
      </c>
      <c r="D25" s="103"/>
      <c r="E25" s="116">
        <v>19.44</v>
      </c>
      <c r="F25" s="122">
        <v>2522.99</v>
      </c>
      <c r="G25" s="116">
        <v>20.23</v>
      </c>
      <c r="H25" s="98">
        <v>2631.98</v>
      </c>
    </row>
    <row r="26" ht="34.5" customHeight="1" spans="2:8">
      <c r="B26" s="101"/>
      <c r="C26" s="103" t="s">
        <v>32</v>
      </c>
      <c r="D26" s="103"/>
      <c r="E26" s="116">
        <v>28.36</v>
      </c>
      <c r="F26" s="98">
        <v>1406.17</v>
      </c>
      <c r="G26" s="116">
        <v>29.22</v>
      </c>
      <c r="H26" s="98">
        <v>1476.46</v>
      </c>
    </row>
  </sheetData>
  <mergeCells count="44">
    <mergeCell ref="E2:H2"/>
    <mergeCell ref="E3:F3"/>
    <mergeCell ref="G3:H3"/>
    <mergeCell ref="C4:H4"/>
    <mergeCell ref="E5:F5"/>
    <mergeCell ref="G5:H5"/>
    <mergeCell ref="C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H21"/>
    <mergeCell ref="C22:D22"/>
    <mergeCell ref="C23:D23"/>
    <mergeCell ref="C24:D24"/>
    <mergeCell ref="C25:D25"/>
    <mergeCell ref="C26:D26"/>
    <mergeCell ref="B2:B3"/>
    <mergeCell ref="C2:C3"/>
    <mergeCell ref="D2:D3"/>
  </mergeCells>
  <pageMargins left="0.7" right="0.7" top="0.75" bottom="0.75" header="0.3" footer="0.3"/>
  <pageSetup paperSize="9" scale="4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O15"/>
  <sheetViews>
    <sheetView workbookViewId="0">
      <selection activeCell="N10" sqref="N10"/>
    </sheetView>
  </sheetViews>
  <sheetFormatPr defaultColWidth="9" defaultRowHeight="14"/>
  <cols>
    <col min="3" max="3" width="44.7109375" customWidth="1"/>
    <col min="4" max="4" width="17.2890625" customWidth="1"/>
    <col min="5" max="8" width="16.4296875" customWidth="1"/>
  </cols>
  <sheetData>
    <row r="2" ht="20.25" customHeight="1" spans="2:8">
      <c r="B2" s="92" t="s">
        <v>91</v>
      </c>
      <c r="C2" s="92" t="s">
        <v>92</v>
      </c>
      <c r="D2" s="93" t="s">
        <v>93</v>
      </c>
      <c r="E2" s="106" t="s">
        <v>94</v>
      </c>
      <c r="F2" s="107"/>
      <c r="G2" s="107"/>
      <c r="H2" s="108"/>
    </row>
    <row r="3" ht="38.25" customHeight="1" spans="2:8">
      <c r="B3" s="92"/>
      <c r="C3" s="93"/>
      <c r="D3" s="94"/>
      <c r="E3" s="92" t="s">
        <v>95</v>
      </c>
      <c r="F3" s="92"/>
      <c r="G3" s="92" t="s">
        <v>96</v>
      </c>
      <c r="H3" s="92"/>
    </row>
    <row r="4" ht="21.75" customHeight="1" spans="2:8">
      <c r="B4" s="92" t="s">
        <v>97</v>
      </c>
      <c r="C4" s="95" t="s">
        <v>98</v>
      </c>
      <c r="D4" s="95"/>
      <c r="E4" s="95"/>
      <c r="F4" s="95"/>
      <c r="G4" s="95"/>
      <c r="H4" s="95"/>
    </row>
    <row r="5" ht="45" customHeight="1" spans="2:8">
      <c r="B5" s="96"/>
      <c r="C5" s="97" t="s">
        <v>109</v>
      </c>
      <c r="D5" s="98" t="s">
        <v>100</v>
      </c>
      <c r="E5" s="109">
        <f>4942.77/1000</f>
        <v>4.94277</v>
      </c>
      <c r="F5" s="110"/>
      <c r="G5" s="109">
        <f>5239.33/1000</f>
        <v>5.23933</v>
      </c>
      <c r="H5" s="110"/>
    </row>
    <row r="6" ht="29.25" customHeight="1" spans="2:15">
      <c r="B6" s="92" t="s">
        <v>101</v>
      </c>
      <c r="C6" s="99" t="s">
        <v>102</v>
      </c>
      <c r="D6" s="100"/>
      <c r="E6" s="100"/>
      <c r="F6" s="100"/>
      <c r="G6" s="100"/>
      <c r="H6" s="111"/>
      <c r="O6" s="97"/>
    </row>
    <row r="7" ht="27.75" customHeight="1" spans="2:8">
      <c r="B7" s="98"/>
      <c r="C7" s="97" t="s">
        <v>39</v>
      </c>
      <c r="D7" s="98" t="s">
        <v>10</v>
      </c>
      <c r="E7" s="109">
        <v>1843.48</v>
      </c>
      <c r="F7" s="110"/>
      <c r="G7" s="109">
        <v>1954.09</v>
      </c>
      <c r="H7" s="110"/>
    </row>
    <row r="8" ht="27.75" customHeight="1" spans="2:8">
      <c r="B8" s="98"/>
      <c r="C8" s="97" t="s">
        <v>38</v>
      </c>
      <c r="D8" s="98" t="s">
        <v>10</v>
      </c>
      <c r="E8" s="112">
        <v>1400.63</v>
      </c>
      <c r="F8" s="113"/>
      <c r="G8" s="112">
        <v>1449.95</v>
      </c>
      <c r="H8" s="113"/>
    </row>
    <row r="9" ht="39" customHeight="1" spans="2:8">
      <c r="B9" s="101"/>
      <c r="C9" s="102" t="s">
        <v>103</v>
      </c>
      <c r="D9" s="98" t="s">
        <v>10</v>
      </c>
      <c r="E9" s="109">
        <v>1361.64</v>
      </c>
      <c r="F9" s="110"/>
      <c r="G9" s="109">
        <v>1393.87</v>
      </c>
      <c r="H9" s="110"/>
    </row>
    <row r="10" ht="30.75" customHeight="1" spans="2:8">
      <c r="B10" s="101"/>
      <c r="C10" s="103" t="s">
        <v>32</v>
      </c>
      <c r="D10" s="98" t="s">
        <v>10</v>
      </c>
      <c r="E10" s="109">
        <v>1406.17</v>
      </c>
      <c r="F10" s="110"/>
      <c r="G10" s="109">
        <v>1476.46</v>
      </c>
      <c r="H10" s="110"/>
    </row>
    <row r="11" ht="39.75" customHeight="1" spans="2:8">
      <c r="B11" s="101"/>
      <c r="C11" s="97" t="s">
        <v>16</v>
      </c>
      <c r="D11" s="98" t="s">
        <v>10</v>
      </c>
      <c r="E11" s="114">
        <v>1620.65</v>
      </c>
      <c r="F11" s="115"/>
      <c r="G11" s="114">
        <v>1666.46</v>
      </c>
      <c r="H11" s="115"/>
    </row>
    <row r="12" ht="30.75" customHeight="1" spans="2:8">
      <c r="B12" s="104" t="s">
        <v>104</v>
      </c>
      <c r="C12" s="99" t="s">
        <v>105</v>
      </c>
      <c r="D12" s="100"/>
      <c r="E12" s="100"/>
      <c r="F12" s="100"/>
      <c r="G12" s="100"/>
      <c r="H12" s="111"/>
    </row>
    <row r="13" ht="117" customHeight="1" spans="2:8">
      <c r="B13" s="105"/>
      <c r="C13" s="95" t="s">
        <v>106</v>
      </c>
      <c r="D13" s="95"/>
      <c r="E13" s="98" t="s">
        <v>107</v>
      </c>
      <c r="F13" s="98" t="s">
        <v>108</v>
      </c>
      <c r="G13" s="98" t="s">
        <v>107</v>
      </c>
      <c r="H13" s="98" t="s">
        <v>108</v>
      </c>
    </row>
    <row r="14" ht="34.5" customHeight="1" spans="2:8">
      <c r="B14" s="105"/>
      <c r="C14" s="97" t="s">
        <v>39</v>
      </c>
      <c r="D14" s="97"/>
      <c r="E14" s="98">
        <v>28.36</v>
      </c>
      <c r="F14" s="98">
        <v>1843.48</v>
      </c>
      <c r="G14" s="98">
        <v>29.22</v>
      </c>
      <c r="H14" s="98">
        <v>1954.09</v>
      </c>
    </row>
    <row r="15" ht="34.5" customHeight="1" spans="2:8">
      <c r="B15" s="101"/>
      <c r="C15" s="103" t="s">
        <v>32</v>
      </c>
      <c r="D15" s="103"/>
      <c r="E15" s="116">
        <v>28.36</v>
      </c>
      <c r="F15" s="98">
        <v>1406.17</v>
      </c>
      <c r="G15" s="116">
        <v>29.22</v>
      </c>
      <c r="H15" s="98">
        <v>1476.46</v>
      </c>
    </row>
  </sheetData>
  <mergeCells count="24">
    <mergeCell ref="E2:H2"/>
    <mergeCell ref="E3:F3"/>
    <mergeCell ref="G3:H3"/>
    <mergeCell ref="C4:H4"/>
    <mergeCell ref="E5:F5"/>
    <mergeCell ref="G5:H5"/>
    <mergeCell ref="C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C12:H12"/>
    <mergeCell ref="C13:D13"/>
    <mergeCell ref="C14:D14"/>
    <mergeCell ref="C15:D15"/>
    <mergeCell ref="B2:B3"/>
    <mergeCell ref="C2:C3"/>
    <mergeCell ref="D2:D3"/>
  </mergeCells>
  <pageMargins left="0.7" right="0.7" top="0.75" bottom="0.75" header="0.3" footer="0.3"/>
  <pageSetup paperSize="9" scale="4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4"/>
  <sheetViews>
    <sheetView view="pageBreakPreview" zoomScale="115" zoomScaleNormal="70" workbookViewId="0">
      <selection activeCell="B22" sqref="B22"/>
    </sheetView>
  </sheetViews>
  <sheetFormatPr defaultColWidth="9.140625" defaultRowHeight="14.8"/>
  <cols>
    <col min="1" max="1" width="79.2890625" style="54" customWidth="1"/>
    <col min="2" max="2" width="9" style="55" customWidth="1"/>
    <col min="3" max="4" width="16.7109375" style="54" hidden="1" customWidth="1"/>
    <col min="5" max="5" width="14.4296875" style="54" hidden="1" customWidth="1"/>
    <col min="6" max="6" width="14.2890625" style="56" hidden="1" customWidth="1"/>
    <col min="7" max="8" width="10.140625" style="56" hidden="1" customWidth="1"/>
    <col min="9" max="11" width="9.5703125" style="57" customWidth="1"/>
    <col min="12" max="13" width="11" style="58" customWidth="1"/>
    <col min="14" max="16384" width="9.140625" style="6"/>
  </cols>
  <sheetData>
    <row r="1" spans="13:13">
      <c r="M1" s="76" t="s">
        <v>110</v>
      </c>
    </row>
    <row r="2" ht="9" customHeight="1" spans="13:13">
      <c r="M2" s="76"/>
    </row>
    <row r="3" ht="18" customHeight="1" spans="1:13">
      <c r="A3" s="59" t="s">
        <v>111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>
      <c r="A4" s="60" t="s">
        <v>1</v>
      </c>
      <c r="B4" s="61" t="s">
        <v>2</v>
      </c>
      <c r="C4" s="60">
        <v>2019</v>
      </c>
      <c r="D4" s="60"/>
      <c r="E4" s="60">
        <v>2020</v>
      </c>
      <c r="F4" s="60"/>
      <c r="G4" s="60">
        <v>2021</v>
      </c>
      <c r="H4" s="60"/>
      <c r="I4" s="71" t="s">
        <v>3</v>
      </c>
      <c r="J4" s="71"/>
      <c r="K4" s="71"/>
      <c r="L4" s="60" t="s">
        <v>4</v>
      </c>
      <c r="M4" s="60" t="s">
        <v>5</v>
      </c>
    </row>
    <row r="5" ht="28.5" customHeight="1" spans="1:13">
      <c r="A5" s="60"/>
      <c r="B5" s="61"/>
      <c r="C5" s="60" t="s">
        <v>6</v>
      </c>
      <c r="D5" s="60" t="s">
        <v>7</v>
      </c>
      <c r="E5" s="60" t="s">
        <v>6</v>
      </c>
      <c r="F5" s="60" t="s">
        <v>7</v>
      </c>
      <c r="G5" s="60" t="s">
        <v>6</v>
      </c>
      <c r="H5" s="60" t="s">
        <v>7</v>
      </c>
      <c r="I5" s="61" t="s">
        <v>6</v>
      </c>
      <c r="J5" s="61" t="s">
        <v>112</v>
      </c>
      <c r="K5" s="71" t="s">
        <v>113</v>
      </c>
      <c r="L5" s="60"/>
      <c r="M5" s="60"/>
    </row>
    <row r="6" ht="16.5" customHeight="1" spans="1:13">
      <c r="A6" s="62" t="s">
        <v>8</v>
      </c>
      <c r="B6" s="63"/>
      <c r="C6" s="62"/>
      <c r="D6" s="62"/>
      <c r="E6" s="62"/>
      <c r="F6" s="62"/>
      <c r="G6" s="62"/>
      <c r="H6" s="62"/>
      <c r="I6" s="63"/>
      <c r="J6" s="63"/>
      <c r="K6" s="63"/>
      <c r="L6" s="72"/>
      <c r="M6" s="72"/>
    </row>
    <row r="7" spans="1:13">
      <c r="A7" s="64" t="s">
        <v>9</v>
      </c>
      <c r="B7" s="65" t="s">
        <v>10</v>
      </c>
      <c r="C7" s="64">
        <v>1291.39</v>
      </c>
      <c r="D7" s="64">
        <v>1338.49</v>
      </c>
      <c r="E7" s="64">
        <v>1338.49</v>
      </c>
      <c r="F7" s="64">
        <v>1364.86</v>
      </c>
      <c r="G7" s="64">
        <v>1364.86</v>
      </c>
      <c r="H7" s="64">
        <v>1413.55</v>
      </c>
      <c r="I7" s="65">
        <v>1413.55</v>
      </c>
      <c r="J7" s="65">
        <v>1470.27</v>
      </c>
      <c r="K7" s="65">
        <v>1603.04</v>
      </c>
      <c r="L7" s="60" t="s">
        <v>11</v>
      </c>
      <c r="M7" s="60" t="s">
        <v>12</v>
      </c>
    </row>
    <row r="8" spans="1:13">
      <c r="A8" s="64" t="s">
        <v>13</v>
      </c>
      <c r="B8" s="65" t="s">
        <v>10</v>
      </c>
      <c r="C8" s="64">
        <v>1282.92</v>
      </c>
      <c r="D8" s="64">
        <v>1313.18</v>
      </c>
      <c r="E8" s="64">
        <v>1313.18</v>
      </c>
      <c r="F8" s="64">
        <v>1360.48</v>
      </c>
      <c r="G8" s="64">
        <v>1360.48</v>
      </c>
      <c r="H8" s="64">
        <v>1414.3</v>
      </c>
      <c r="I8" s="73">
        <v>1414.3</v>
      </c>
      <c r="J8" s="73">
        <v>1470.85</v>
      </c>
      <c r="K8" s="73">
        <v>1603.22</v>
      </c>
      <c r="L8" s="60" t="s">
        <v>11</v>
      </c>
      <c r="M8" s="60" t="s">
        <v>12</v>
      </c>
    </row>
    <row r="9" hidden="1" spans="1:13">
      <c r="A9" s="64" t="s">
        <v>14</v>
      </c>
      <c r="B9" s="65" t="s">
        <v>10</v>
      </c>
      <c r="C9" s="64">
        <v>1613.78</v>
      </c>
      <c r="D9" s="64">
        <v>1686.02</v>
      </c>
      <c r="E9" s="64">
        <v>1686.02</v>
      </c>
      <c r="F9" s="64">
        <v>1695.81</v>
      </c>
      <c r="G9" s="64" t="s">
        <v>15</v>
      </c>
      <c r="H9" s="64" t="s">
        <v>15</v>
      </c>
      <c r="I9" s="65" t="s">
        <v>15</v>
      </c>
      <c r="J9" s="65" t="s">
        <v>15</v>
      </c>
      <c r="K9" s="73" t="s">
        <v>15</v>
      </c>
      <c r="L9" s="60" t="s">
        <v>15</v>
      </c>
      <c r="M9" s="60" t="s">
        <v>15</v>
      </c>
    </row>
    <row r="10" spans="1:13">
      <c r="A10" s="64" t="s">
        <v>16</v>
      </c>
      <c r="B10" s="65" t="s">
        <v>10</v>
      </c>
      <c r="C10" s="64" t="s">
        <v>15</v>
      </c>
      <c r="D10" s="64" t="s">
        <v>15</v>
      </c>
      <c r="E10" s="64">
        <v>1595.29</v>
      </c>
      <c r="F10" s="64">
        <v>1620.65</v>
      </c>
      <c r="G10" s="64">
        <v>1620.65</v>
      </c>
      <c r="H10" s="64">
        <v>1666.46</v>
      </c>
      <c r="I10" s="65">
        <v>1666.46</v>
      </c>
      <c r="J10" s="65">
        <v>1739.69</v>
      </c>
      <c r="K10" s="65">
        <v>1826.72</v>
      </c>
      <c r="L10" s="60" t="s">
        <v>11</v>
      </c>
      <c r="M10" s="60" t="s">
        <v>17</v>
      </c>
    </row>
    <row r="11" spans="1:13">
      <c r="A11" s="64" t="s">
        <v>18</v>
      </c>
      <c r="B11" s="65" t="s">
        <v>10</v>
      </c>
      <c r="C11" s="64">
        <v>1978.43</v>
      </c>
      <c r="D11" s="64">
        <v>2012.53</v>
      </c>
      <c r="E11" s="64">
        <v>2012.53</v>
      </c>
      <c r="F11" s="64">
        <v>2059.19</v>
      </c>
      <c r="G11" s="64">
        <v>2059.19</v>
      </c>
      <c r="H11" s="64">
        <v>2141.54</v>
      </c>
      <c r="I11" s="65">
        <v>2204.34</v>
      </c>
      <c r="J11" s="65">
        <v>2258.61</v>
      </c>
      <c r="K11" s="65">
        <v>2461.04</v>
      </c>
      <c r="L11" s="60" t="s">
        <v>11</v>
      </c>
      <c r="M11" s="60" t="s">
        <v>12</v>
      </c>
    </row>
    <row r="12" s="53" customFormat="1" spans="1:19">
      <c r="A12" s="64" t="s">
        <v>18</v>
      </c>
      <c r="B12" s="65" t="s">
        <v>10</v>
      </c>
      <c r="C12" s="64">
        <v>2374.12</v>
      </c>
      <c r="D12" s="64">
        <v>2415.04</v>
      </c>
      <c r="E12" s="64">
        <v>2415.04</v>
      </c>
      <c r="F12" s="64">
        <v>2471.03</v>
      </c>
      <c r="G12" s="64">
        <v>2471.03</v>
      </c>
      <c r="H12" s="64">
        <v>2569.85</v>
      </c>
      <c r="I12" s="65">
        <v>2645.21</v>
      </c>
      <c r="J12" s="65">
        <v>2710.33</v>
      </c>
      <c r="K12" s="65">
        <v>2953.25</v>
      </c>
      <c r="L12" s="60" t="s">
        <v>19</v>
      </c>
      <c r="M12" s="60" t="s">
        <v>17</v>
      </c>
      <c r="N12" s="77"/>
      <c r="O12" s="77"/>
      <c r="P12" s="77"/>
      <c r="Q12" s="77"/>
      <c r="R12" s="77"/>
      <c r="S12" s="77"/>
    </row>
    <row r="13" spans="1:13">
      <c r="A13" s="64" t="s">
        <v>20</v>
      </c>
      <c r="B13" s="65" t="s">
        <v>10</v>
      </c>
      <c r="C13" s="64">
        <v>1969.91</v>
      </c>
      <c r="D13" s="64">
        <v>1982.52</v>
      </c>
      <c r="E13" s="64">
        <v>1982.52</v>
      </c>
      <c r="F13" s="64">
        <v>2050.63</v>
      </c>
      <c r="G13" s="64">
        <v>2050.63</v>
      </c>
      <c r="H13" s="64">
        <v>2132.64</v>
      </c>
      <c r="I13" s="65">
        <v>2169.47</v>
      </c>
      <c r="J13" s="65">
        <v>2276.54</v>
      </c>
      <c r="K13" s="65" t="s">
        <v>15</v>
      </c>
      <c r="L13" s="60" t="s">
        <v>11</v>
      </c>
      <c r="M13" s="60"/>
    </row>
    <row r="14" spans="1:13">
      <c r="A14" s="64" t="s">
        <v>21</v>
      </c>
      <c r="B14" s="65" t="s">
        <v>10</v>
      </c>
      <c r="C14" s="64">
        <v>2009.17</v>
      </c>
      <c r="D14" s="64">
        <v>2021.78</v>
      </c>
      <c r="E14" s="64">
        <v>2003.93</v>
      </c>
      <c r="F14" s="64">
        <v>2072.04</v>
      </c>
      <c r="G14" s="64">
        <v>2072.04</v>
      </c>
      <c r="H14" s="64">
        <v>2155.15</v>
      </c>
      <c r="I14" s="65">
        <v>2169.47</v>
      </c>
      <c r="J14" s="65">
        <v>2276.54</v>
      </c>
      <c r="K14" s="65">
        <v>2481.44</v>
      </c>
      <c r="L14" s="60" t="s">
        <v>11</v>
      </c>
      <c r="M14" s="60" t="s">
        <v>12</v>
      </c>
    </row>
    <row r="15" spans="1:13">
      <c r="A15" s="64" t="s">
        <v>21</v>
      </c>
      <c r="B15" s="65" t="s">
        <v>10</v>
      </c>
      <c r="C15" s="64">
        <v>2411</v>
      </c>
      <c r="D15" s="64">
        <v>2426.14</v>
      </c>
      <c r="E15" s="64">
        <v>2404.72</v>
      </c>
      <c r="F15" s="64">
        <v>2486.45</v>
      </c>
      <c r="G15" s="64">
        <v>2486.45</v>
      </c>
      <c r="H15" s="64">
        <v>2586.18</v>
      </c>
      <c r="I15" s="65">
        <v>2603.36</v>
      </c>
      <c r="J15" s="65">
        <v>2731.85</v>
      </c>
      <c r="K15" s="65">
        <v>2977.73</v>
      </c>
      <c r="L15" s="60" t="s">
        <v>19</v>
      </c>
      <c r="M15" s="60" t="s">
        <v>17</v>
      </c>
    </row>
    <row r="16" spans="1:13">
      <c r="A16" s="64" t="s">
        <v>114</v>
      </c>
      <c r="B16" s="65" t="s">
        <v>10</v>
      </c>
      <c r="C16" s="66">
        <v>2024.49</v>
      </c>
      <c r="D16" s="64">
        <v>2107.58</v>
      </c>
      <c r="E16" s="64">
        <v>2107.58</v>
      </c>
      <c r="F16" s="64">
        <v>2125.12</v>
      </c>
      <c r="G16" s="64">
        <v>2125.12</v>
      </c>
      <c r="H16" s="64">
        <v>2219.95</v>
      </c>
      <c r="I16" s="65">
        <v>2290.26</v>
      </c>
      <c r="J16" s="65">
        <v>2353.04</v>
      </c>
      <c r="K16" s="65">
        <v>2564.81</v>
      </c>
      <c r="L16" s="60" t="s">
        <v>11</v>
      </c>
      <c r="M16" s="60"/>
    </row>
    <row r="17" spans="1:13">
      <c r="A17" s="64" t="s">
        <v>23</v>
      </c>
      <c r="B17" s="65" t="s">
        <v>10</v>
      </c>
      <c r="C17" s="67">
        <v>2078.21</v>
      </c>
      <c r="D17" s="67">
        <v>2161.3</v>
      </c>
      <c r="E17" s="64">
        <v>2138.13</v>
      </c>
      <c r="F17" s="64">
        <v>2155.67</v>
      </c>
      <c r="G17" s="64">
        <v>2155.67</v>
      </c>
      <c r="H17" s="64">
        <v>2252.07</v>
      </c>
      <c r="I17" s="65">
        <v>2290.26</v>
      </c>
      <c r="J17" s="65">
        <v>2353.04</v>
      </c>
      <c r="K17" s="65">
        <v>2564.81</v>
      </c>
      <c r="L17" s="60" t="s">
        <v>11</v>
      </c>
      <c r="M17" s="60" t="s">
        <v>12</v>
      </c>
    </row>
    <row r="18" spans="1:13">
      <c r="A18" s="64" t="s">
        <v>23</v>
      </c>
      <c r="B18" s="65" t="s">
        <v>10</v>
      </c>
      <c r="C18" s="67">
        <v>2493.85</v>
      </c>
      <c r="D18" s="67">
        <v>2593.56</v>
      </c>
      <c r="E18" s="64">
        <v>2565.75</v>
      </c>
      <c r="F18" s="64">
        <v>2586.8</v>
      </c>
      <c r="G18" s="64">
        <v>2586.8</v>
      </c>
      <c r="H18" s="64">
        <v>2702.48</v>
      </c>
      <c r="I18" s="65">
        <v>2748.31</v>
      </c>
      <c r="J18" s="65">
        <v>2823.65</v>
      </c>
      <c r="K18" s="65">
        <v>3077.77</v>
      </c>
      <c r="L18" s="60" t="s">
        <v>19</v>
      </c>
      <c r="M18" s="60" t="s">
        <v>17</v>
      </c>
    </row>
    <row r="19" spans="1:13">
      <c r="A19" s="64" t="s">
        <v>115</v>
      </c>
      <c r="B19" s="65" t="s">
        <v>10</v>
      </c>
      <c r="C19" s="66">
        <v>2131.86</v>
      </c>
      <c r="D19" s="64">
        <v>2158.63</v>
      </c>
      <c r="E19" s="64">
        <v>2158.63</v>
      </c>
      <c r="F19" s="64">
        <v>2158.63</v>
      </c>
      <c r="G19" s="64">
        <v>2158.63</v>
      </c>
      <c r="H19" s="64">
        <v>2245</v>
      </c>
      <c r="I19" s="65">
        <v>2293.65</v>
      </c>
      <c r="J19" s="65">
        <v>2373.07</v>
      </c>
      <c r="K19" s="65">
        <v>2589.65</v>
      </c>
      <c r="L19" s="60" t="s">
        <v>11</v>
      </c>
      <c r="M19" s="60"/>
    </row>
    <row r="20" spans="1:13">
      <c r="A20" s="64" t="s">
        <v>25</v>
      </c>
      <c r="B20" s="65" t="s">
        <v>10</v>
      </c>
      <c r="C20" s="64">
        <v>2195.54</v>
      </c>
      <c r="D20" s="64">
        <v>2222.31</v>
      </c>
      <c r="E20" s="64">
        <v>2190.92</v>
      </c>
      <c r="F20" s="64">
        <v>2190.92</v>
      </c>
      <c r="G20" s="64">
        <v>2190.92</v>
      </c>
      <c r="H20" s="64">
        <v>2278.94</v>
      </c>
      <c r="I20" s="65">
        <v>2293.65</v>
      </c>
      <c r="J20" s="65">
        <v>2373.07</v>
      </c>
      <c r="K20" s="65">
        <v>2589.65</v>
      </c>
      <c r="L20" s="60" t="s">
        <v>11</v>
      </c>
      <c r="M20" s="60" t="s">
        <v>12</v>
      </c>
    </row>
    <row r="21" spans="1:13">
      <c r="A21" s="64" t="s">
        <v>25</v>
      </c>
      <c r="B21" s="65" t="s">
        <v>10</v>
      </c>
      <c r="C21" s="64">
        <v>2634.65</v>
      </c>
      <c r="D21" s="64">
        <v>2666.77</v>
      </c>
      <c r="E21" s="64">
        <v>2629.1</v>
      </c>
      <c r="F21" s="64">
        <v>2629.1</v>
      </c>
      <c r="G21" s="64">
        <v>2629.1</v>
      </c>
      <c r="H21" s="64">
        <v>2734.73</v>
      </c>
      <c r="I21" s="65">
        <v>2752.38</v>
      </c>
      <c r="J21" s="65">
        <v>2847.69</v>
      </c>
      <c r="K21" s="65">
        <v>3107.58</v>
      </c>
      <c r="L21" s="60" t="s">
        <v>19</v>
      </c>
      <c r="M21" s="60" t="s">
        <v>17</v>
      </c>
    </row>
    <row r="22" spans="1:13">
      <c r="A22" s="64" t="s">
        <v>116</v>
      </c>
      <c r="B22" s="65" t="s">
        <v>10</v>
      </c>
      <c r="C22" s="64">
        <v>1864.7</v>
      </c>
      <c r="D22" s="64">
        <v>1915.07</v>
      </c>
      <c r="E22" s="64">
        <v>1915.07</v>
      </c>
      <c r="F22" s="64">
        <v>1943.87</v>
      </c>
      <c r="G22" s="64">
        <v>2017.1</v>
      </c>
      <c r="H22" s="64">
        <v>2103.55</v>
      </c>
      <c r="I22" s="65">
        <v>2103.55</v>
      </c>
      <c r="J22" s="65">
        <v>2158.46</v>
      </c>
      <c r="K22" s="65">
        <v>2357.23</v>
      </c>
      <c r="L22" s="60" t="s">
        <v>11</v>
      </c>
      <c r="M22" s="60"/>
    </row>
    <row r="23" spans="1:13">
      <c r="A23" s="64" t="s">
        <v>27</v>
      </c>
      <c r="B23" s="65" t="s">
        <v>10</v>
      </c>
      <c r="C23" s="66">
        <v>1948.68</v>
      </c>
      <c r="D23" s="64">
        <v>1999.05</v>
      </c>
      <c r="E23" s="64">
        <v>1950.4</v>
      </c>
      <c r="F23" s="64">
        <v>1979.2</v>
      </c>
      <c r="G23" s="64">
        <v>2052.43</v>
      </c>
      <c r="H23" s="64">
        <v>2140.7</v>
      </c>
      <c r="I23" s="65">
        <v>2140.7</v>
      </c>
      <c r="J23" s="65">
        <v>2196.15</v>
      </c>
      <c r="K23" s="65">
        <v>2396.9</v>
      </c>
      <c r="L23" s="60" t="s">
        <v>11</v>
      </c>
      <c r="M23" s="60" t="s">
        <v>12</v>
      </c>
    </row>
    <row r="24" spans="1:13">
      <c r="A24" s="64" t="s">
        <v>27</v>
      </c>
      <c r="B24" s="65" t="s">
        <v>10</v>
      </c>
      <c r="C24" s="66">
        <v>2338.42</v>
      </c>
      <c r="D24" s="64">
        <v>2398.86</v>
      </c>
      <c r="E24" s="64">
        <v>2340.48</v>
      </c>
      <c r="F24" s="64">
        <v>2375.04</v>
      </c>
      <c r="G24" s="64">
        <v>2462.91</v>
      </c>
      <c r="H24" s="64">
        <v>2568.84</v>
      </c>
      <c r="I24" s="65">
        <v>2568.84</v>
      </c>
      <c r="J24" s="65">
        <v>2635.38</v>
      </c>
      <c r="K24" s="65">
        <v>2876.28</v>
      </c>
      <c r="L24" s="60" t="s">
        <v>19</v>
      </c>
      <c r="M24" s="60" t="s">
        <v>17</v>
      </c>
    </row>
    <row r="25" spans="1:13">
      <c r="A25" s="64" t="s">
        <v>117</v>
      </c>
      <c r="B25" s="65" t="s">
        <v>10</v>
      </c>
      <c r="C25" s="64">
        <v>2164.28</v>
      </c>
      <c r="D25" s="64">
        <v>2211.68</v>
      </c>
      <c r="E25" s="64">
        <v>2211.68</v>
      </c>
      <c r="F25" s="64">
        <v>2252.2</v>
      </c>
      <c r="G25" s="64">
        <v>2252.2</v>
      </c>
      <c r="H25" s="64">
        <v>2340.88</v>
      </c>
      <c r="I25" s="65">
        <v>2455.37</v>
      </c>
      <c r="J25" s="65">
        <v>2528.9</v>
      </c>
      <c r="K25" s="65">
        <v>2746.6</v>
      </c>
      <c r="L25" s="60" t="s">
        <v>11</v>
      </c>
      <c r="M25" s="60"/>
    </row>
    <row r="26" spans="1:13">
      <c r="A26" s="64" t="s">
        <v>29</v>
      </c>
      <c r="B26" s="65" t="s">
        <v>10</v>
      </c>
      <c r="C26" s="66">
        <v>2232.24</v>
      </c>
      <c r="D26" s="64">
        <v>2279.64</v>
      </c>
      <c r="E26" s="64">
        <v>2249.21</v>
      </c>
      <c r="F26" s="64">
        <v>2289.73</v>
      </c>
      <c r="G26" s="64">
        <v>2289.73</v>
      </c>
      <c r="H26" s="64">
        <v>2380.33</v>
      </c>
      <c r="I26" s="65">
        <v>2455.37</v>
      </c>
      <c r="J26" s="65">
        <v>2528.9</v>
      </c>
      <c r="K26" s="65">
        <v>2746.6</v>
      </c>
      <c r="L26" s="60" t="s">
        <v>11</v>
      </c>
      <c r="M26" s="60" t="s">
        <v>12</v>
      </c>
    </row>
    <row r="27" spans="1:13">
      <c r="A27" s="64" t="s">
        <v>29</v>
      </c>
      <c r="B27" s="65" t="s">
        <v>10</v>
      </c>
      <c r="C27" s="66">
        <v>2678.69</v>
      </c>
      <c r="D27" s="64">
        <v>2735.57</v>
      </c>
      <c r="E27" s="64">
        <v>2699.05</v>
      </c>
      <c r="F27" s="64">
        <v>2747.68</v>
      </c>
      <c r="G27" s="64">
        <v>2747.68</v>
      </c>
      <c r="H27" s="64">
        <v>2856.39</v>
      </c>
      <c r="I27" s="65">
        <v>2946.45</v>
      </c>
      <c r="J27" s="65">
        <v>3034.68</v>
      </c>
      <c r="K27" s="65">
        <v>3295.92</v>
      </c>
      <c r="L27" s="60" t="s">
        <v>19</v>
      </c>
      <c r="M27" s="60" t="s">
        <v>17</v>
      </c>
    </row>
    <row r="28" spans="1:13">
      <c r="A28" s="64" t="s">
        <v>118</v>
      </c>
      <c r="B28" s="65" t="s">
        <v>10</v>
      </c>
      <c r="C28" s="64">
        <v>2014.29</v>
      </c>
      <c r="D28" s="64">
        <v>2101.99</v>
      </c>
      <c r="E28" s="64">
        <v>2101.99</v>
      </c>
      <c r="F28" s="64">
        <v>2101.99</v>
      </c>
      <c r="G28" s="64">
        <v>2155.03</v>
      </c>
      <c r="H28" s="64">
        <v>2238.95</v>
      </c>
      <c r="I28" s="65">
        <v>2238.95</v>
      </c>
      <c r="J28" s="65">
        <v>2310.97</v>
      </c>
      <c r="K28" s="65">
        <v>2522.64</v>
      </c>
      <c r="L28" s="60" t="s">
        <v>11</v>
      </c>
      <c r="M28" s="60"/>
    </row>
    <row r="29" spans="1:13">
      <c r="A29" s="64" t="s">
        <v>31</v>
      </c>
      <c r="B29" s="65" t="s">
        <v>10</v>
      </c>
      <c r="C29" s="68">
        <v>2056.47</v>
      </c>
      <c r="D29" s="67">
        <v>2144.17</v>
      </c>
      <c r="E29" s="64">
        <v>2124.74</v>
      </c>
      <c r="F29" s="64">
        <v>2124.74</v>
      </c>
      <c r="G29" s="64">
        <v>2177.36</v>
      </c>
      <c r="H29" s="64">
        <v>2262.42</v>
      </c>
      <c r="I29" s="65">
        <v>2262.42</v>
      </c>
      <c r="J29" s="65">
        <v>2334.72</v>
      </c>
      <c r="K29" s="65">
        <v>2547.66</v>
      </c>
      <c r="L29" s="60" t="s">
        <v>11</v>
      </c>
      <c r="M29" s="60" t="s">
        <v>12</v>
      </c>
    </row>
    <row r="30" spans="1:13">
      <c r="A30" s="64" t="s">
        <v>31</v>
      </c>
      <c r="B30" s="65" t="s">
        <v>10</v>
      </c>
      <c r="C30" s="68">
        <v>2467.76</v>
      </c>
      <c r="D30" s="67">
        <v>2573</v>
      </c>
      <c r="E30" s="64">
        <v>2549.69</v>
      </c>
      <c r="F30" s="64">
        <v>2549.69</v>
      </c>
      <c r="G30" s="64">
        <v>2612.84</v>
      </c>
      <c r="H30" s="64">
        <v>2714.9</v>
      </c>
      <c r="I30" s="65">
        <v>2714.9</v>
      </c>
      <c r="J30" s="65">
        <v>2801.66</v>
      </c>
      <c r="K30" s="65">
        <v>3057.19</v>
      </c>
      <c r="L30" s="60" t="s">
        <v>19</v>
      </c>
      <c r="M30" s="60" t="s">
        <v>17</v>
      </c>
    </row>
    <row r="31" spans="1:13">
      <c r="A31" s="64" t="s">
        <v>32</v>
      </c>
      <c r="B31" s="65" t="s">
        <v>10</v>
      </c>
      <c r="C31" s="64">
        <v>1379.26</v>
      </c>
      <c r="D31" s="64">
        <v>1379.32</v>
      </c>
      <c r="E31" s="64">
        <v>1379.32</v>
      </c>
      <c r="F31" s="64">
        <v>1406.17</v>
      </c>
      <c r="G31" s="64">
        <v>1406.17</v>
      </c>
      <c r="H31" s="64">
        <v>1476.46</v>
      </c>
      <c r="I31" s="65">
        <v>1476.46</v>
      </c>
      <c r="J31" s="65">
        <v>1529.3</v>
      </c>
      <c r="K31" s="65">
        <v>1674.47</v>
      </c>
      <c r="L31" s="60" t="s">
        <v>11</v>
      </c>
      <c r="M31" s="60" t="s">
        <v>12</v>
      </c>
    </row>
    <row r="32" spans="1:13">
      <c r="A32" s="64" t="s">
        <v>32</v>
      </c>
      <c r="B32" s="65" t="s">
        <v>10</v>
      </c>
      <c r="C32" s="64">
        <v>1379.26</v>
      </c>
      <c r="D32" s="64">
        <v>1379.32</v>
      </c>
      <c r="E32" s="64">
        <v>1379.32</v>
      </c>
      <c r="F32" s="64">
        <v>1406.17</v>
      </c>
      <c r="G32" s="64">
        <v>1406.17</v>
      </c>
      <c r="H32" s="64">
        <v>1476.46</v>
      </c>
      <c r="I32" s="65">
        <v>1476.46</v>
      </c>
      <c r="J32" s="65">
        <v>1529.3</v>
      </c>
      <c r="K32" s="65">
        <v>1674.47</v>
      </c>
      <c r="L32" s="60" t="s">
        <v>11</v>
      </c>
      <c r="M32" s="60" t="s">
        <v>17</v>
      </c>
    </row>
    <row r="33" ht="15.75" customHeight="1" spans="1:13">
      <c r="A33" s="64" t="s">
        <v>33</v>
      </c>
      <c r="B33" s="65" t="s">
        <v>10</v>
      </c>
      <c r="C33" s="64">
        <v>1322.47</v>
      </c>
      <c r="D33" s="64">
        <v>1332.48</v>
      </c>
      <c r="E33" s="64">
        <v>1332.48</v>
      </c>
      <c r="F33" s="64">
        <v>1378.13</v>
      </c>
      <c r="G33" s="64">
        <v>1307.02</v>
      </c>
      <c r="H33" s="64">
        <v>1356.34</v>
      </c>
      <c r="I33" s="65">
        <v>1356.34</v>
      </c>
      <c r="J33" s="65">
        <v>1404.27</v>
      </c>
      <c r="K33" s="65">
        <v>1530.16</v>
      </c>
      <c r="L33" s="60" t="s">
        <v>11</v>
      </c>
      <c r="M33" s="60" t="s">
        <v>12</v>
      </c>
    </row>
    <row r="34" ht="15.75" customHeight="1" spans="1:13">
      <c r="A34" s="64" t="s">
        <v>34</v>
      </c>
      <c r="B34" s="65" t="s">
        <v>10</v>
      </c>
      <c r="C34" s="66">
        <v>1373.46</v>
      </c>
      <c r="D34" s="66">
        <v>1433.45</v>
      </c>
      <c r="E34" s="66">
        <v>1433.45</v>
      </c>
      <c r="F34" s="66">
        <v>1456.98</v>
      </c>
      <c r="G34" s="66">
        <v>1456.98</v>
      </c>
      <c r="H34" s="66">
        <v>1513.44</v>
      </c>
      <c r="I34" s="65">
        <v>1513.44</v>
      </c>
      <c r="J34" s="65">
        <v>1564.32</v>
      </c>
      <c r="K34" s="65">
        <v>1698.18</v>
      </c>
      <c r="L34" s="60" t="s">
        <v>11</v>
      </c>
      <c r="M34" s="60" t="s">
        <v>12</v>
      </c>
    </row>
    <row r="35" ht="15.75" customHeight="1" spans="1:13">
      <c r="A35" s="64" t="s">
        <v>34</v>
      </c>
      <c r="B35" s="65" t="s">
        <v>10</v>
      </c>
      <c r="C35" s="64" t="s">
        <v>15</v>
      </c>
      <c r="D35" s="64" t="s">
        <v>15</v>
      </c>
      <c r="E35" s="64" t="s">
        <v>15</v>
      </c>
      <c r="F35" s="64" t="s">
        <v>15</v>
      </c>
      <c r="G35" s="64">
        <v>1402.22</v>
      </c>
      <c r="H35" s="64">
        <v>1452.51</v>
      </c>
      <c r="I35" s="65">
        <v>1452.51</v>
      </c>
      <c r="J35" s="65">
        <v>1507.33</v>
      </c>
      <c r="K35" s="65">
        <v>1640.34</v>
      </c>
      <c r="L35" s="60" t="s">
        <v>11</v>
      </c>
      <c r="M35" s="60" t="s">
        <v>12</v>
      </c>
    </row>
    <row r="36" ht="15.75" customHeight="1" spans="1:13">
      <c r="A36" s="64" t="s">
        <v>119</v>
      </c>
      <c r="B36" s="65" t="s">
        <v>10</v>
      </c>
      <c r="C36" s="64"/>
      <c r="D36" s="64"/>
      <c r="E36" s="64"/>
      <c r="F36" s="64"/>
      <c r="G36" s="64"/>
      <c r="H36" s="64"/>
      <c r="I36" s="74" t="s">
        <v>15</v>
      </c>
      <c r="J36" s="74" t="s">
        <v>15</v>
      </c>
      <c r="K36" s="65">
        <v>2181.21</v>
      </c>
      <c r="L36" s="60" t="s">
        <v>11</v>
      </c>
      <c r="M36" s="60" t="s">
        <v>12</v>
      </c>
    </row>
    <row r="37" ht="15.75" customHeight="1" spans="1:13">
      <c r="A37" s="64" t="s">
        <v>120</v>
      </c>
      <c r="B37" s="65" t="s">
        <v>10</v>
      </c>
      <c r="C37" s="64"/>
      <c r="D37" s="64"/>
      <c r="E37" s="64"/>
      <c r="F37" s="64"/>
      <c r="G37" s="64"/>
      <c r="H37" s="64"/>
      <c r="I37" s="74" t="s">
        <v>15</v>
      </c>
      <c r="J37" s="74" t="s">
        <v>15</v>
      </c>
      <c r="K37" s="75">
        <v>1878.67</v>
      </c>
      <c r="L37" s="60" t="s">
        <v>11</v>
      </c>
      <c r="M37" s="60" t="s">
        <v>17</v>
      </c>
    </row>
    <row r="38" ht="15.75" customHeight="1" spans="1:13">
      <c r="A38" s="64" t="s">
        <v>35</v>
      </c>
      <c r="B38" s="65" t="s">
        <v>10</v>
      </c>
      <c r="C38" s="64">
        <v>1241.49</v>
      </c>
      <c r="D38" s="64">
        <v>1265.63</v>
      </c>
      <c r="E38" s="64">
        <v>1265.63</v>
      </c>
      <c r="F38" s="64">
        <v>1311.02</v>
      </c>
      <c r="G38" s="64">
        <v>1311.02</v>
      </c>
      <c r="H38" s="64">
        <v>1368.21</v>
      </c>
      <c r="I38" s="65">
        <v>1368.21</v>
      </c>
      <c r="J38" s="65">
        <v>1453.28</v>
      </c>
      <c r="K38" s="65">
        <v>1585.06</v>
      </c>
      <c r="L38" s="60" t="s">
        <v>11</v>
      </c>
      <c r="M38" s="60" t="s">
        <v>12</v>
      </c>
    </row>
    <row r="39" ht="15.75" customHeight="1" spans="1:13">
      <c r="A39" s="64" t="s">
        <v>36</v>
      </c>
      <c r="B39" s="65" t="s">
        <v>10</v>
      </c>
      <c r="C39" s="64">
        <v>1292.31</v>
      </c>
      <c r="D39" s="64">
        <v>1317.67</v>
      </c>
      <c r="E39" s="64">
        <v>1317.67</v>
      </c>
      <c r="F39" s="64">
        <v>1361.64</v>
      </c>
      <c r="G39" s="64">
        <v>1361.64</v>
      </c>
      <c r="H39" s="64">
        <v>1393.87</v>
      </c>
      <c r="I39" s="65">
        <v>1393.87</v>
      </c>
      <c r="J39" s="65">
        <v>1463.59</v>
      </c>
      <c r="K39" s="65">
        <v>1556.6</v>
      </c>
      <c r="L39" s="60" t="s">
        <v>11</v>
      </c>
      <c r="M39" s="60" t="s">
        <v>12</v>
      </c>
    </row>
    <row r="40" ht="15.75" customHeight="1" spans="1:13">
      <c r="A40" s="64" t="s">
        <v>36</v>
      </c>
      <c r="B40" s="65" t="s">
        <v>10</v>
      </c>
      <c r="C40" s="64">
        <v>1292.31</v>
      </c>
      <c r="D40" s="64">
        <v>1317.67</v>
      </c>
      <c r="E40" s="64">
        <v>1317.67</v>
      </c>
      <c r="F40" s="64">
        <v>1361.64</v>
      </c>
      <c r="G40" s="64">
        <v>1361.64</v>
      </c>
      <c r="H40" s="64">
        <v>1393.87</v>
      </c>
      <c r="I40" s="65">
        <v>1393.87</v>
      </c>
      <c r="J40" s="65">
        <v>1463.59</v>
      </c>
      <c r="K40" s="65">
        <v>1556.6</v>
      </c>
      <c r="L40" s="60" t="s">
        <v>11</v>
      </c>
      <c r="M40" s="60" t="s">
        <v>17</v>
      </c>
    </row>
    <row r="41" ht="15.75" hidden="1" customHeight="1" spans="1:13">
      <c r="A41" s="64" t="s">
        <v>37</v>
      </c>
      <c r="B41" s="65" t="s">
        <v>10</v>
      </c>
      <c r="C41" s="64">
        <v>1213.75</v>
      </c>
      <c r="D41" s="64">
        <v>1225.67</v>
      </c>
      <c r="E41" s="64">
        <v>1225.67</v>
      </c>
      <c r="F41" s="64">
        <v>1268.16</v>
      </c>
      <c r="G41" s="64">
        <v>1543.39</v>
      </c>
      <c r="H41" s="64">
        <v>1610.34</v>
      </c>
      <c r="I41" s="65" t="s">
        <v>15</v>
      </c>
      <c r="J41" s="65" t="s">
        <v>15</v>
      </c>
      <c r="K41" s="65" t="s">
        <v>15</v>
      </c>
      <c r="L41" s="60" t="s">
        <v>19</v>
      </c>
      <c r="M41" s="60" t="s">
        <v>12</v>
      </c>
    </row>
    <row r="42" ht="15.75" customHeight="1" spans="1:13">
      <c r="A42" s="64" t="s">
        <v>38</v>
      </c>
      <c r="B42" s="65" t="s">
        <v>10</v>
      </c>
      <c r="C42" s="67">
        <v>1179.62</v>
      </c>
      <c r="D42" s="67">
        <v>1126.7</v>
      </c>
      <c r="E42" s="64">
        <v>1126.7</v>
      </c>
      <c r="F42" s="64">
        <v>1167.2</v>
      </c>
      <c r="G42" s="70">
        <v>1167.2</v>
      </c>
      <c r="H42" s="70">
        <v>1208.29</v>
      </c>
      <c r="I42" s="75">
        <v>1208.29</v>
      </c>
      <c r="J42" s="75">
        <v>1279.3</v>
      </c>
      <c r="K42" s="75">
        <v>1353.16</v>
      </c>
      <c r="L42" s="60" t="s">
        <v>11</v>
      </c>
      <c r="M42" s="60" t="s">
        <v>12</v>
      </c>
    </row>
    <row r="43" ht="15.75" customHeight="1" spans="1:13">
      <c r="A43" s="64" t="s">
        <v>38</v>
      </c>
      <c r="B43" s="65" t="s">
        <v>10</v>
      </c>
      <c r="C43" s="67">
        <v>1415.55</v>
      </c>
      <c r="D43" s="67">
        <v>1352.04</v>
      </c>
      <c r="E43" s="64">
        <v>1352.04</v>
      </c>
      <c r="F43" s="64">
        <v>1400.63</v>
      </c>
      <c r="G43" s="70">
        <v>1400.63</v>
      </c>
      <c r="H43" s="70">
        <v>1449.95</v>
      </c>
      <c r="I43" s="75">
        <v>1449.95</v>
      </c>
      <c r="J43" s="75">
        <v>1535.16</v>
      </c>
      <c r="K43" s="75">
        <v>1623.79</v>
      </c>
      <c r="L43" s="60" t="s">
        <v>19</v>
      </c>
      <c r="M43" s="60" t="s">
        <v>17</v>
      </c>
    </row>
    <row r="44" ht="15.75" customHeight="1" spans="1:13">
      <c r="A44" s="64" t="s">
        <v>39</v>
      </c>
      <c r="B44" s="65" t="s">
        <v>10</v>
      </c>
      <c r="C44" s="64">
        <v>1972.58</v>
      </c>
      <c r="D44" s="64">
        <v>1972.58</v>
      </c>
      <c r="E44" s="64">
        <v>1972.58</v>
      </c>
      <c r="F44" s="64">
        <v>2045.68</v>
      </c>
      <c r="G44" s="64">
        <v>2045.68</v>
      </c>
      <c r="H44" s="64">
        <v>2068.88</v>
      </c>
      <c r="I44" s="65">
        <v>2068.88</v>
      </c>
      <c r="J44" s="65">
        <v>2173.27</v>
      </c>
      <c r="K44" s="65">
        <v>2324.76</v>
      </c>
      <c r="L44" s="60" t="s">
        <v>11</v>
      </c>
      <c r="M44" s="60" t="s">
        <v>12</v>
      </c>
    </row>
    <row r="45" ht="15.75" customHeight="1" spans="1:13">
      <c r="A45" s="64" t="s">
        <v>39</v>
      </c>
      <c r="B45" s="65" t="s">
        <v>10</v>
      </c>
      <c r="C45" s="64">
        <v>1610.31</v>
      </c>
      <c r="D45" s="64">
        <v>1739.13</v>
      </c>
      <c r="E45" s="64">
        <v>1739.13</v>
      </c>
      <c r="F45" s="64">
        <v>1843.48</v>
      </c>
      <c r="G45" s="64">
        <v>1843.48</v>
      </c>
      <c r="H45" s="64">
        <v>1954.09</v>
      </c>
      <c r="I45" s="65">
        <v>1954.09</v>
      </c>
      <c r="J45" s="65">
        <v>2071.33</v>
      </c>
      <c r="K45" s="65">
        <v>2195.61</v>
      </c>
      <c r="L45" s="60" t="s">
        <v>19</v>
      </c>
      <c r="M45" s="60" t="s">
        <v>17</v>
      </c>
    </row>
    <row r="46" ht="15.75" customHeight="1" spans="1:13">
      <c r="A46" s="64" t="s">
        <v>40</v>
      </c>
      <c r="B46" s="65" t="s">
        <v>10</v>
      </c>
      <c r="C46" s="69">
        <v>1242.06</v>
      </c>
      <c r="D46" s="69">
        <v>1242.06</v>
      </c>
      <c r="E46" s="64">
        <v>1242.06</v>
      </c>
      <c r="F46" s="64">
        <v>1279.9</v>
      </c>
      <c r="G46" s="64">
        <v>1279.9</v>
      </c>
      <c r="H46" s="64">
        <v>1310.82</v>
      </c>
      <c r="I46" s="65">
        <v>1310.82</v>
      </c>
      <c r="J46" s="65">
        <v>1373.22</v>
      </c>
      <c r="K46" s="65">
        <v>1490.78</v>
      </c>
      <c r="L46" s="60" t="s">
        <v>11</v>
      </c>
      <c r="M46" s="60" t="s">
        <v>12</v>
      </c>
    </row>
    <row r="47" ht="15.75" customHeight="1" spans="1:13">
      <c r="A47" s="64" t="s">
        <v>41</v>
      </c>
      <c r="B47" s="65" t="s">
        <v>10</v>
      </c>
      <c r="C47" s="69" t="s">
        <v>15</v>
      </c>
      <c r="D47" s="69" t="s">
        <v>15</v>
      </c>
      <c r="E47" s="64" t="s">
        <v>15</v>
      </c>
      <c r="F47" s="64" t="s">
        <v>15</v>
      </c>
      <c r="G47" s="64" t="s">
        <v>15</v>
      </c>
      <c r="H47" s="64" t="s">
        <v>15</v>
      </c>
      <c r="I47" s="65">
        <v>2070.15</v>
      </c>
      <c r="J47" s="65">
        <v>2137.25</v>
      </c>
      <c r="K47" s="65">
        <v>2272.35</v>
      </c>
      <c r="L47" s="60" t="s">
        <v>11</v>
      </c>
      <c r="M47" s="60" t="s">
        <v>12</v>
      </c>
    </row>
    <row r="48" ht="15.75" customHeight="1" spans="1:13">
      <c r="A48" s="64" t="s">
        <v>42</v>
      </c>
      <c r="B48" s="65" t="s">
        <v>10</v>
      </c>
      <c r="C48" s="64">
        <v>1503.75</v>
      </c>
      <c r="D48" s="64">
        <v>1492.16</v>
      </c>
      <c r="E48" s="64">
        <v>1492.16</v>
      </c>
      <c r="F48" s="64">
        <v>1515.52</v>
      </c>
      <c r="G48" s="64">
        <v>1515.52</v>
      </c>
      <c r="H48" s="64">
        <v>1579.09</v>
      </c>
      <c r="I48" s="65">
        <v>1579.09</v>
      </c>
      <c r="J48" s="65">
        <v>1587.62</v>
      </c>
      <c r="K48" s="65">
        <v>1621.85</v>
      </c>
      <c r="L48" s="60" t="s">
        <v>11</v>
      </c>
      <c r="M48" s="60" t="s">
        <v>12</v>
      </c>
    </row>
    <row r="49" ht="15.75" customHeight="1" spans="1:13">
      <c r="A49" s="64" t="s">
        <v>42</v>
      </c>
      <c r="B49" s="65" t="s">
        <v>10</v>
      </c>
      <c r="C49" s="64">
        <v>1804.49</v>
      </c>
      <c r="D49" s="64">
        <v>1790.59</v>
      </c>
      <c r="E49" s="64">
        <v>1790.59</v>
      </c>
      <c r="F49" s="64">
        <v>1818.62</v>
      </c>
      <c r="G49" s="64">
        <v>1818.62</v>
      </c>
      <c r="H49" s="64">
        <v>1894.91</v>
      </c>
      <c r="I49" s="65">
        <v>1894.91</v>
      </c>
      <c r="J49" s="65">
        <v>1905.15</v>
      </c>
      <c r="K49" s="65">
        <v>1946.22</v>
      </c>
      <c r="L49" s="60" t="s">
        <v>19</v>
      </c>
      <c r="M49" s="60" t="s">
        <v>17</v>
      </c>
    </row>
    <row r="50" ht="15.75" customHeight="1" spans="1:13">
      <c r="A50" s="64" t="s">
        <v>43</v>
      </c>
      <c r="B50" s="65" t="s">
        <v>10</v>
      </c>
      <c r="C50" s="64" t="s">
        <v>15</v>
      </c>
      <c r="D50" s="64" t="s">
        <v>15</v>
      </c>
      <c r="E50" s="64" t="s">
        <v>15</v>
      </c>
      <c r="F50" s="64" t="s">
        <v>15</v>
      </c>
      <c r="G50" s="64">
        <v>1543.39</v>
      </c>
      <c r="H50" s="64">
        <v>1610.34</v>
      </c>
      <c r="I50" s="75">
        <v>1610.34</v>
      </c>
      <c r="J50" s="75">
        <v>1672.78</v>
      </c>
      <c r="K50" s="75">
        <v>1783.72</v>
      </c>
      <c r="L50" s="60" t="s">
        <v>11</v>
      </c>
      <c r="M50" s="60" t="s">
        <v>12</v>
      </c>
    </row>
    <row r="51" ht="15.75" hidden="1" customHeight="1" spans="1:13">
      <c r="A51" s="64" t="s">
        <v>43</v>
      </c>
      <c r="B51" s="65" t="s">
        <v>10</v>
      </c>
      <c r="C51" s="64" t="s">
        <v>15</v>
      </c>
      <c r="D51" s="64" t="s">
        <v>15</v>
      </c>
      <c r="E51" s="64" t="s">
        <v>15</v>
      </c>
      <c r="F51" s="64" t="s">
        <v>15</v>
      </c>
      <c r="G51" s="64" t="s">
        <v>15</v>
      </c>
      <c r="H51" s="64" t="s">
        <v>15</v>
      </c>
      <c r="I51" s="65" t="s">
        <v>15</v>
      </c>
      <c r="J51" s="65" t="s">
        <v>15</v>
      </c>
      <c r="K51" s="65" t="s">
        <v>15</v>
      </c>
      <c r="L51" s="60" t="s">
        <v>15</v>
      </c>
      <c r="M51" s="60" t="s">
        <v>17</v>
      </c>
    </row>
    <row r="52" ht="15.75" customHeight="1" spans="1:13">
      <c r="A52" s="64" t="s">
        <v>44</v>
      </c>
      <c r="B52" s="65" t="s">
        <v>10</v>
      </c>
      <c r="C52" s="64" t="s">
        <v>15</v>
      </c>
      <c r="D52" s="64" t="s">
        <v>15</v>
      </c>
      <c r="E52" s="64">
        <v>2400.55</v>
      </c>
      <c r="F52" s="64">
        <v>2522.99</v>
      </c>
      <c r="G52" s="64">
        <v>2631.98</v>
      </c>
      <c r="H52" s="64">
        <v>2631.98</v>
      </c>
      <c r="I52" s="65">
        <f>H52</f>
        <v>2631.98</v>
      </c>
      <c r="J52" s="65">
        <v>2699.47</v>
      </c>
      <c r="K52" s="65">
        <v>2943.71</v>
      </c>
      <c r="L52" s="60" t="s">
        <v>11</v>
      </c>
      <c r="M52" s="60" t="s">
        <v>12</v>
      </c>
    </row>
    <row r="53" ht="15.75" customHeight="1" spans="1:13">
      <c r="A53" s="64" t="s">
        <v>44</v>
      </c>
      <c r="B53" s="65" t="s">
        <v>10</v>
      </c>
      <c r="C53" s="64"/>
      <c r="D53" s="64"/>
      <c r="E53" s="64"/>
      <c r="F53" s="64"/>
      <c r="G53" s="64"/>
      <c r="H53" s="64"/>
      <c r="I53" s="65"/>
      <c r="J53" s="65"/>
      <c r="K53" s="65">
        <v>2943.71</v>
      </c>
      <c r="L53" s="60" t="s">
        <v>11</v>
      </c>
      <c r="M53" s="60" t="s">
        <v>17</v>
      </c>
    </row>
    <row r="54" ht="15.75" customHeight="1" spans="1:13">
      <c r="A54" s="64" t="s">
        <v>45</v>
      </c>
      <c r="B54" s="65" t="s">
        <v>10</v>
      </c>
      <c r="C54" s="64" t="s">
        <v>15</v>
      </c>
      <c r="D54" s="64" t="s">
        <v>15</v>
      </c>
      <c r="E54" s="64" t="s">
        <v>15</v>
      </c>
      <c r="F54" s="64" t="s">
        <v>15</v>
      </c>
      <c r="G54" s="64" t="s">
        <v>15</v>
      </c>
      <c r="H54" s="64" t="s">
        <v>15</v>
      </c>
      <c r="I54" s="65">
        <v>23.47</v>
      </c>
      <c r="J54" s="65">
        <v>23.75</v>
      </c>
      <c r="K54" s="65">
        <v>25.02</v>
      </c>
      <c r="L54" s="60" t="s">
        <v>11</v>
      </c>
      <c r="M54" s="60" t="s">
        <v>12</v>
      </c>
    </row>
    <row r="55" spans="1:13">
      <c r="A55" s="62" t="s">
        <v>46</v>
      </c>
      <c r="B55" s="63"/>
      <c r="C55" s="62"/>
      <c r="D55" s="62"/>
      <c r="E55" s="62"/>
      <c r="F55" s="62"/>
      <c r="G55" s="62"/>
      <c r="H55" s="62"/>
      <c r="I55" s="63"/>
      <c r="J55" s="63"/>
      <c r="K55" s="63"/>
      <c r="L55" s="72"/>
      <c r="M55" s="72"/>
    </row>
    <row r="56" hidden="1" spans="1:13">
      <c r="A56" s="64" t="s">
        <v>37</v>
      </c>
      <c r="B56" s="65" t="s">
        <v>47</v>
      </c>
      <c r="C56" s="64">
        <v>27.94</v>
      </c>
      <c r="D56" s="64">
        <f>C56</f>
        <v>27.94</v>
      </c>
      <c r="E56" s="64">
        <v>29.33</v>
      </c>
      <c r="F56" s="64">
        <v>29.33</v>
      </c>
      <c r="G56" s="64" t="s">
        <v>15</v>
      </c>
      <c r="H56" s="64" t="s">
        <v>15</v>
      </c>
      <c r="I56" s="65" t="s">
        <v>15</v>
      </c>
      <c r="J56" s="65" t="s">
        <v>15</v>
      </c>
      <c r="K56" s="65" t="s">
        <v>15</v>
      </c>
      <c r="L56" s="60" t="s">
        <v>15</v>
      </c>
      <c r="M56" s="60" t="s">
        <v>12</v>
      </c>
    </row>
    <row r="57" spans="1:13">
      <c r="A57" s="64" t="s">
        <v>48</v>
      </c>
      <c r="B57" s="65" t="s">
        <v>47</v>
      </c>
      <c r="C57" s="64"/>
      <c r="D57" s="64"/>
      <c r="E57" s="64"/>
      <c r="F57" s="64"/>
      <c r="G57" s="64"/>
      <c r="H57" s="64"/>
      <c r="I57" s="73">
        <v>28.18</v>
      </c>
      <c r="J57" s="73">
        <v>28.18</v>
      </c>
      <c r="K57" s="73">
        <v>26.93</v>
      </c>
      <c r="L57" s="60" t="s">
        <v>11</v>
      </c>
      <c r="M57" s="60" t="s">
        <v>12</v>
      </c>
    </row>
    <row r="58" spans="1:13">
      <c r="A58" s="64" t="s">
        <v>42</v>
      </c>
      <c r="B58" s="65" t="s">
        <v>47</v>
      </c>
      <c r="C58" s="67">
        <v>15.4</v>
      </c>
      <c r="D58" s="67">
        <v>15.4</v>
      </c>
      <c r="E58" s="64">
        <v>15.45</v>
      </c>
      <c r="F58" s="64">
        <v>15.45</v>
      </c>
      <c r="G58" s="64">
        <v>15.47</v>
      </c>
      <c r="H58" s="64">
        <v>15.78</v>
      </c>
      <c r="I58" s="65">
        <v>15.78</v>
      </c>
      <c r="J58" s="65">
        <v>15.91</v>
      </c>
      <c r="K58" s="65">
        <v>16.54</v>
      </c>
      <c r="L58" s="60" t="s">
        <v>11</v>
      </c>
      <c r="M58" s="60" t="s">
        <v>12</v>
      </c>
    </row>
    <row r="59" spans="1:13">
      <c r="A59" s="64" t="s">
        <v>42</v>
      </c>
      <c r="B59" s="65" t="s">
        <v>47</v>
      </c>
      <c r="C59" s="67">
        <v>18.48</v>
      </c>
      <c r="D59" s="67">
        <f>C59</f>
        <v>18.48</v>
      </c>
      <c r="E59" s="64">
        <v>18.52</v>
      </c>
      <c r="F59" s="64">
        <v>18.56</v>
      </c>
      <c r="G59" s="66">
        <v>18.56</v>
      </c>
      <c r="H59" s="64">
        <v>18.94</v>
      </c>
      <c r="I59" s="65">
        <v>18.94</v>
      </c>
      <c r="J59" s="65">
        <v>19.09</v>
      </c>
      <c r="K59" s="65">
        <v>19.85</v>
      </c>
      <c r="L59" s="60" t="s">
        <v>19</v>
      </c>
      <c r="M59" s="60" t="s">
        <v>17</v>
      </c>
    </row>
    <row r="60" spans="1:13">
      <c r="A60" s="64" t="s">
        <v>44</v>
      </c>
      <c r="B60" s="65" t="s">
        <v>47</v>
      </c>
      <c r="C60" s="64" t="s">
        <v>15</v>
      </c>
      <c r="D60" s="64" t="s">
        <v>15</v>
      </c>
      <c r="E60" s="64">
        <v>18.76</v>
      </c>
      <c r="F60" s="64">
        <v>18.76</v>
      </c>
      <c r="G60" s="64">
        <v>19.44</v>
      </c>
      <c r="H60" s="64">
        <v>19.44</v>
      </c>
      <c r="I60" s="65">
        <v>17.78</v>
      </c>
      <c r="J60" s="65">
        <f>I60</f>
        <v>17.78</v>
      </c>
      <c r="K60" s="65">
        <v>18.32</v>
      </c>
      <c r="L60" s="60" t="s">
        <v>11</v>
      </c>
      <c r="M60" s="60" t="s">
        <v>12</v>
      </c>
    </row>
    <row r="61" spans="1:13">
      <c r="A61" s="64" t="s">
        <v>44</v>
      </c>
      <c r="B61" s="65" t="s">
        <v>47</v>
      </c>
      <c r="C61" s="64" t="s">
        <v>15</v>
      </c>
      <c r="D61" s="64" t="s">
        <v>15</v>
      </c>
      <c r="E61" s="64">
        <v>18.76</v>
      </c>
      <c r="F61" s="64">
        <v>18.76</v>
      </c>
      <c r="G61" s="64">
        <v>19.44</v>
      </c>
      <c r="H61" s="64">
        <v>19.44</v>
      </c>
      <c r="I61" s="65">
        <v>17.78</v>
      </c>
      <c r="J61" s="65">
        <f>I61</f>
        <v>17.78</v>
      </c>
      <c r="K61" s="65">
        <v>18.32</v>
      </c>
      <c r="L61" s="60" t="s">
        <v>11</v>
      </c>
      <c r="M61" s="60" t="s">
        <v>17</v>
      </c>
    </row>
    <row r="62" spans="1:13">
      <c r="A62" s="64" t="s">
        <v>32</v>
      </c>
      <c r="B62" s="65" t="s">
        <v>47</v>
      </c>
      <c r="C62" s="64">
        <v>25.01</v>
      </c>
      <c r="D62" s="64">
        <v>25.01</v>
      </c>
      <c r="E62" s="64">
        <v>28.56</v>
      </c>
      <c r="F62" s="64">
        <v>28.56</v>
      </c>
      <c r="G62" s="64">
        <v>29.14</v>
      </c>
      <c r="H62" s="64">
        <v>29.22</v>
      </c>
      <c r="I62" s="65">
        <f>H62</f>
        <v>29.22</v>
      </c>
      <c r="J62" s="65">
        <f>I62</f>
        <v>29.22</v>
      </c>
      <c r="K62" s="65">
        <v>24.98</v>
      </c>
      <c r="L62" s="60" t="s">
        <v>11</v>
      </c>
      <c r="M62" s="60" t="s">
        <v>12</v>
      </c>
    </row>
    <row r="63" spans="1:13">
      <c r="A63" s="64" t="s">
        <v>32</v>
      </c>
      <c r="B63" s="65" t="s">
        <v>47</v>
      </c>
      <c r="C63" s="64">
        <v>25.01</v>
      </c>
      <c r="D63" s="64">
        <v>25.01</v>
      </c>
      <c r="E63" s="64">
        <v>29.99</v>
      </c>
      <c r="F63" s="64">
        <v>29.99</v>
      </c>
      <c r="G63" s="64">
        <v>28.36</v>
      </c>
      <c r="H63" s="64">
        <v>29.22</v>
      </c>
      <c r="I63" s="65">
        <v>29.22</v>
      </c>
      <c r="J63" s="65">
        <v>29.22</v>
      </c>
      <c r="K63" s="65">
        <v>29.98</v>
      </c>
      <c r="L63" s="60" t="s">
        <v>19</v>
      </c>
      <c r="M63" s="60" t="s">
        <v>17</v>
      </c>
    </row>
    <row r="64" spans="1:13">
      <c r="A64" s="64" t="s">
        <v>39</v>
      </c>
      <c r="B64" s="65" t="s">
        <v>47</v>
      </c>
      <c r="C64" s="64">
        <v>20.84</v>
      </c>
      <c r="D64" s="64">
        <v>20.84</v>
      </c>
      <c r="E64" s="64">
        <v>24.29</v>
      </c>
      <c r="F64" s="64">
        <f>E64</f>
        <v>24.29</v>
      </c>
      <c r="G64" s="64">
        <v>24.29</v>
      </c>
      <c r="H64" s="64">
        <v>24.35</v>
      </c>
      <c r="I64" s="73">
        <v>24.35</v>
      </c>
      <c r="J64" s="73">
        <v>24.35</v>
      </c>
      <c r="K64" s="65">
        <v>24.98</v>
      </c>
      <c r="L64" s="60" t="s">
        <v>11</v>
      </c>
      <c r="M64" s="60" t="s">
        <v>12</v>
      </c>
    </row>
    <row r="65" spans="1:13">
      <c r="A65" s="64" t="s">
        <v>39</v>
      </c>
      <c r="B65" s="65" t="s">
        <v>47</v>
      </c>
      <c r="C65" s="64">
        <v>25.01</v>
      </c>
      <c r="D65" s="67">
        <f>C65</f>
        <v>25.01</v>
      </c>
      <c r="E65" s="67">
        <v>27</v>
      </c>
      <c r="F65" s="67">
        <v>28.36</v>
      </c>
      <c r="G65" s="64">
        <v>28.36</v>
      </c>
      <c r="H65" s="64">
        <v>29.22</v>
      </c>
      <c r="I65" s="73">
        <v>29.22</v>
      </c>
      <c r="J65" s="73">
        <v>29.22</v>
      </c>
      <c r="K65" s="65">
        <v>29.98</v>
      </c>
      <c r="L65" s="60" t="s">
        <v>19</v>
      </c>
      <c r="M65" s="60" t="s">
        <v>17</v>
      </c>
    </row>
    <row r="66" ht="15.75" customHeight="1" spans="1:13">
      <c r="A66" s="78" t="s">
        <v>49</v>
      </c>
      <c r="B66" s="79"/>
      <c r="C66" s="78"/>
      <c r="D66" s="78"/>
      <c r="E66" s="78"/>
      <c r="F66" s="78"/>
      <c r="G66" s="78"/>
      <c r="H66" s="78"/>
      <c r="I66" s="79"/>
      <c r="J66" s="79"/>
      <c r="K66" s="79"/>
      <c r="L66" s="85"/>
      <c r="M66" s="85"/>
    </row>
    <row r="67" spans="1:13">
      <c r="A67" s="80" t="s">
        <v>50</v>
      </c>
      <c r="B67" s="81" t="s">
        <v>47</v>
      </c>
      <c r="C67" s="80"/>
      <c r="D67" s="82"/>
      <c r="E67" s="82">
        <v>23.94</v>
      </c>
      <c r="F67" s="82">
        <v>25.13</v>
      </c>
      <c r="G67" s="80">
        <v>25.13</v>
      </c>
      <c r="H67" s="80">
        <v>26.14</v>
      </c>
      <c r="I67" s="74">
        <v>26.14</v>
      </c>
      <c r="J67" s="74">
        <v>27.18</v>
      </c>
      <c r="K67" s="74" t="s">
        <v>15</v>
      </c>
      <c r="L67" s="86" t="s">
        <v>51</v>
      </c>
      <c r="M67" s="86" t="s">
        <v>52</v>
      </c>
    </row>
    <row r="68" spans="1:13">
      <c r="A68" s="80"/>
      <c r="B68" s="81" t="s">
        <v>47</v>
      </c>
      <c r="C68" s="80"/>
      <c r="D68" s="82"/>
      <c r="E68" s="82">
        <v>24.21</v>
      </c>
      <c r="F68" s="82">
        <v>24.21</v>
      </c>
      <c r="G68" s="80">
        <v>24.21</v>
      </c>
      <c r="H68" s="80">
        <v>24.93</v>
      </c>
      <c r="I68" s="74">
        <v>23.48</v>
      </c>
      <c r="J68" s="74">
        <v>23.48</v>
      </c>
      <c r="K68" s="74" t="s">
        <v>15</v>
      </c>
      <c r="L68" s="86" t="s">
        <v>11</v>
      </c>
      <c r="M68" s="86" t="s">
        <v>12</v>
      </c>
    </row>
    <row r="69" spans="1:13">
      <c r="A69" s="80" t="s">
        <v>53</v>
      </c>
      <c r="B69" s="81" t="s">
        <v>47</v>
      </c>
      <c r="C69" s="80"/>
      <c r="D69" s="82"/>
      <c r="E69" s="82">
        <v>27</v>
      </c>
      <c r="F69" s="82">
        <v>28.36</v>
      </c>
      <c r="G69" s="80">
        <v>28.36</v>
      </c>
      <c r="H69" s="80">
        <v>29.22</v>
      </c>
      <c r="I69" s="74">
        <v>29.22</v>
      </c>
      <c r="J69" s="74">
        <v>29.22</v>
      </c>
      <c r="K69" s="87">
        <v>29.98</v>
      </c>
      <c r="L69" s="86" t="s">
        <v>51</v>
      </c>
      <c r="M69" s="86" t="s">
        <v>52</v>
      </c>
    </row>
    <row r="70" spans="1:13">
      <c r="A70" s="80"/>
      <c r="B70" s="81" t="s">
        <v>47</v>
      </c>
      <c r="C70" s="80"/>
      <c r="D70" s="82"/>
      <c r="E70" s="82">
        <v>24.29</v>
      </c>
      <c r="F70" s="82">
        <v>24.29</v>
      </c>
      <c r="G70" s="80">
        <v>24.29</v>
      </c>
      <c r="H70" s="80">
        <v>24.35</v>
      </c>
      <c r="I70" s="74">
        <v>24.35</v>
      </c>
      <c r="J70" s="74">
        <v>24.35</v>
      </c>
      <c r="K70" s="87">
        <v>24.98</v>
      </c>
      <c r="L70" s="86" t="s">
        <v>11</v>
      </c>
      <c r="M70" s="86" t="s">
        <v>12</v>
      </c>
    </row>
    <row r="71" ht="30.75" customHeight="1" spans="1:13">
      <c r="A71" s="80" t="s">
        <v>36</v>
      </c>
      <c r="B71" s="81" t="s">
        <v>47</v>
      </c>
      <c r="C71" s="80"/>
      <c r="D71" s="82"/>
      <c r="E71" s="82">
        <v>9.5</v>
      </c>
      <c r="F71" s="82">
        <v>9.96</v>
      </c>
      <c r="G71" s="80">
        <v>9.96</v>
      </c>
      <c r="H71" s="80">
        <v>10.44</v>
      </c>
      <c r="I71" s="74">
        <v>10.44</v>
      </c>
      <c r="J71" s="74">
        <v>11.07</v>
      </c>
      <c r="K71" s="87">
        <v>14.83</v>
      </c>
      <c r="L71" s="86" t="s">
        <v>81</v>
      </c>
      <c r="M71" s="60" t="s">
        <v>78</v>
      </c>
    </row>
    <row r="72" ht="21" hidden="1" customHeight="1" spans="1:13">
      <c r="A72" s="80" t="s">
        <v>36</v>
      </c>
      <c r="B72" s="81" t="s">
        <v>47</v>
      </c>
      <c r="C72" s="80"/>
      <c r="D72" s="82"/>
      <c r="E72" s="82">
        <v>9.73</v>
      </c>
      <c r="F72" s="82">
        <v>9.73</v>
      </c>
      <c r="G72" s="80">
        <v>10.2</v>
      </c>
      <c r="H72" s="80">
        <v>10.2</v>
      </c>
      <c r="I72" s="74">
        <v>10.44</v>
      </c>
      <c r="J72" s="74">
        <v>11.07</v>
      </c>
      <c r="K72" s="87">
        <v>14.83</v>
      </c>
      <c r="L72" s="86"/>
      <c r="M72" s="60" t="s">
        <v>78</v>
      </c>
    </row>
    <row r="73" ht="32.25" customHeight="1" spans="1:13">
      <c r="A73" s="80" t="s">
        <v>55</v>
      </c>
      <c r="B73" s="81" t="s">
        <v>47</v>
      </c>
      <c r="C73" s="80"/>
      <c r="D73" s="82"/>
      <c r="E73" s="82">
        <v>6.04</v>
      </c>
      <c r="F73" s="82">
        <v>6.39</v>
      </c>
      <c r="G73" s="80">
        <v>6.39</v>
      </c>
      <c r="H73" s="80">
        <v>6.66</v>
      </c>
      <c r="I73" s="74">
        <v>6.66</v>
      </c>
      <c r="J73" s="74">
        <v>6.98</v>
      </c>
      <c r="K73" s="87">
        <v>7.6</v>
      </c>
      <c r="L73" s="86" t="s">
        <v>81</v>
      </c>
      <c r="M73" s="60" t="s">
        <v>78</v>
      </c>
    </row>
    <row r="74" ht="21" hidden="1" customHeight="1" spans="1:13">
      <c r="A74" s="80" t="s">
        <v>55</v>
      </c>
      <c r="B74" s="81" t="s">
        <v>47</v>
      </c>
      <c r="C74" s="80"/>
      <c r="D74" s="82"/>
      <c r="E74" s="82">
        <v>6.04</v>
      </c>
      <c r="F74" s="82">
        <v>6.39</v>
      </c>
      <c r="G74" s="80">
        <v>6.39</v>
      </c>
      <c r="H74" s="80">
        <v>6.66</v>
      </c>
      <c r="I74" s="74">
        <v>6.66</v>
      </c>
      <c r="J74" s="74">
        <v>6.98</v>
      </c>
      <c r="K74" s="87">
        <v>7.6</v>
      </c>
      <c r="L74" s="86"/>
      <c r="M74" s="60" t="s">
        <v>78</v>
      </c>
    </row>
    <row r="75" spans="1:13">
      <c r="A75" s="80" t="s">
        <v>56</v>
      </c>
      <c r="B75" s="81" t="s">
        <v>47</v>
      </c>
      <c r="C75" s="80"/>
      <c r="D75" s="82"/>
      <c r="E75" s="82">
        <v>18.52</v>
      </c>
      <c r="F75" s="82">
        <v>18.56</v>
      </c>
      <c r="G75" s="80">
        <v>18.56</v>
      </c>
      <c r="H75" s="80">
        <v>18.94</v>
      </c>
      <c r="I75" s="74">
        <v>18.94</v>
      </c>
      <c r="J75" s="74">
        <v>19.09</v>
      </c>
      <c r="K75" s="87">
        <v>19.85</v>
      </c>
      <c r="L75" s="86" t="s">
        <v>19</v>
      </c>
      <c r="M75" s="86" t="s">
        <v>52</v>
      </c>
    </row>
    <row r="76" spans="1:13">
      <c r="A76" s="80"/>
      <c r="B76" s="81" t="s">
        <v>47</v>
      </c>
      <c r="C76" s="80"/>
      <c r="D76" s="82"/>
      <c r="E76" s="82">
        <v>15.45</v>
      </c>
      <c r="F76" s="82">
        <v>15.45</v>
      </c>
      <c r="G76" s="80">
        <v>15.47</v>
      </c>
      <c r="H76" s="80">
        <v>15.78</v>
      </c>
      <c r="I76" s="74">
        <v>15.78</v>
      </c>
      <c r="J76" s="74">
        <v>15.91</v>
      </c>
      <c r="K76" s="87">
        <v>16.54</v>
      </c>
      <c r="L76" s="86" t="s">
        <v>11</v>
      </c>
      <c r="M76" s="86" t="s">
        <v>12</v>
      </c>
    </row>
    <row r="77" ht="31.5" customHeight="1" spans="1:13">
      <c r="A77" s="80" t="s">
        <v>57</v>
      </c>
      <c r="B77" s="81" t="s">
        <v>47</v>
      </c>
      <c r="C77" s="80"/>
      <c r="D77" s="82"/>
      <c r="E77" s="82">
        <v>18.76</v>
      </c>
      <c r="F77" s="82">
        <v>18.76</v>
      </c>
      <c r="G77" s="80">
        <v>18.76</v>
      </c>
      <c r="H77" s="80">
        <v>19.31</v>
      </c>
      <c r="I77" s="74">
        <v>17.78</v>
      </c>
      <c r="J77" s="74">
        <v>17.78</v>
      </c>
      <c r="K77" s="87">
        <v>18.32</v>
      </c>
      <c r="L77" s="86" t="s">
        <v>81</v>
      </c>
      <c r="M77" s="60" t="s">
        <v>78</v>
      </c>
    </row>
    <row r="78" hidden="1" spans="1:13">
      <c r="A78" s="83"/>
      <c r="B78" s="81" t="s">
        <v>47</v>
      </c>
      <c r="C78" s="80"/>
      <c r="D78" s="82"/>
      <c r="E78" s="82">
        <v>18.76</v>
      </c>
      <c r="F78" s="82">
        <v>18.76</v>
      </c>
      <c r="G78" s="80">
        <v>18.76</v>
      </c>
      <c r="H78" s="80">
        <v>19.31</v>
      </c>
      <c r="I78" s="74">
        <v>17.78</v>
      </c>
      <c r="J78" s="74">
        <v>17.78</v>
      </c>
      <c r="K78" s="87">
        <v>18.32</v>
      </c>
      <c r="L78" s="86"/>
      <c r="M78" s="60" t="s">
        <v>78</v>
      </c>
    </row>
    <row r="79" ht="24.75" customHeight="1" spans="1:13">
      <c r="A79" s="84" t="s">
        <v>58</v>
      </c>
      <c r="B79" s="81" t="s">
        <v>47</v>
      </c>
      <c r="C79" s="80"/>
      <c r="D79" s="82"/>
      <c r="E79" s="82">
        <v>24.96</v>
      </c>
      <c r="F79" s="82">
        <v>26.14</v>
      </c>
      <c r="G79" s="80">
        <v>26.14</v>
      </c>
      <c r="H79" s="80">
        <v>27.5</v>
      </c>
      <c r="I79" s="74">
        <v>27.5</v>
      </c>
      <c r="J79" s="74">
        <v>28.45</v>
      </c>
      <c r="K79" s="87">
        <v>29.33</v>
      </c>
      <c r="L79" s="86" t="s">
        <v>51</v>
      </c>
      <c r="M79" s="86" t="s">
        <v>52</v>
      </c>
    </row>
    <row r="80" ht="24.75" customHeight="1" spans="1:13">
      <c r="A80" s="84"/>
      <c r="B80" s="81" t="s">
        <v>47</v>
      </c>
      <c r="C80" s="80"/>
      <c r="D80" s="82"/>
      <c r="E80" s="82">
        <v>21.29</v>
      </c>
      <c r="F80" s="82">
        <v>21.29</v>
      </c>
      <c r="G80" s="80">
        <v>22.35</v>
      </c>
      <c r="H80" s="80">
        <v>22.35</v>
      </c>
      <c r="I80" s="74">
        <v>22.92</v>
      </c>
      <c r="J80" s="74">
        <v>23.71</v>
      </c>
      <c r="K80" s="87">
        <v>24.44</v>
      </c>
      <c r="L80" s="86" t="s">
        <v>11</v>
      </c>
      <c r="M80" s="86" t="s">
        <v>12</v>
      </c>
    </row>
    <row r="81" ht="33" customHeight="1" spans="1:13">
      <c r="A81" s="80" t="s">
        <v>59</v>
      </c>
      <c r="B81" s="81" t="s">
        <v>47</v>
      </c>
      <c r="C81" s="80"/>
      <c r="D81" s="82"/>
      <c r="E81" s="82">
        <v>21.03</v>
      </c>
      <c r="F81" s="82">
        <v>21.03</v>
      </c>
      <c r="G81" s="80">
        <v>21.03</v>
      </c>
      <c r="H81" s="80">
        <v>21.1</v>
      </c>
      <c r="I81" s="74">
        <v>21.1</v>
      </c>
      <c r="J81" s="74">
        <v>21.73</v>
      </c>
      <c r="K81" s="87">
        <v>23.05</v>
      </c>
      <c r="L81" s="86" t="s">
        <v>81</v>
      </c>
      <c r="M81" s="60" t="s">
        <v>78</v>
      </c>
    </row>
    <row r="82" ht="15.75" hidden="1" customHeight="1" spans="1:13">
      <c r="A82" s="80" t="s">
        <v>59</v>
      </c>
      <c r="B82" s="81" t="s">
        <v>47</v>
      </c>
      <c r="C82" s="80"/>
      <c r="D82" s="82"/>
      <c r="E82" s="82">
        <v>21.03</v>
      </c>
      <c r="F82" s="82">
        <v>21.03</v>
      </c>
      <c r="G82" s="80">
        <v>21.03</v>
      </c>
      <c r="H82" s="80">
        <v>21.1</v>
      </c>
      <c r="I82" s="74">
        <v>21.1</v>
      </c>
      <c r="J82" s="74">
        <v>21.73</v>
      </c>
      <c r="K82" s="87">
        <v>23.05</v>
      </c>
      <c r="L82" s="86"/>
      <c r="M82" s="60" t="s">
        <v>78</v>
      </c>
    </row>
    <row r="83" ht="33" customHeight="1" spans="1:13">
      <c r="A83" s="80" t="s">
        <v>60</v>
      </c>
      <c r="B83" s="81" t="s">
        <v>47</v>
      </c>
      <c r="C83" s="80"/>
      <c r="D83" s="82"/>
      <c r="E83" s="82">
        <v>12.3</v>
      </c>
      <c r="F83" s="82">
        <v>12.91</v>
      </c>
      <c r="G83" s="80">
        <v>12.91</v>
      </c>
      <c r="H83" s="80">
        <v>12.96</v>
      </c>
      <c r="I83" s="74">
        <v>12.96</v>
      </c>
      <c r="J83" s="74">
        <v>13.47</v>
      </c>
      <c r="K83" s="87">
        <v>13.87</v>
      </c>
      <c r="L83" s="86" t="s">
        <v>81</v>
      </c>
      <c r="M83" s="60" t="s">
        <v>78</v>
      </c>
    </row>
    <row r="84" ht="15.75" hidden="1" customHeight="1" spans="1:13">
      <c r="A84" s="80" t="s">
        <v>60</v>
      </c>
      <c r="B84" s="81" t="s">
        <v>47</v>
      </c>
      <c r="C84" s="80"/>
      <c r="D84" s="82"/>
      <c r="E84" s="82">
        <v>12.61</v>
      </c>
      <c r="F84" s="82">
        <v>12.61</v>
      </c>
      <c r="G84" s="80">
        <v>12.91</v>
      </c>
      <c r="H84" s="80">
        <v>12.96</v>
      </c>
      <c r="I84" s="74">
        <v>12.96</v>
      </c>
      <c r="J84" s="74">
        <v>13.47</v>
      </c>
      <c r="K84" s="87">
        <v>13.87</v>
      </c>
      <c r="L84" s="86"/>
      <c r="M84" s="60" t="s">
        <v>78</v>
      </c>
    </row>
    <row r="85" ht="31.5" customHeight="1" spans="1:13">
      <c r="A85" s="80" t="s">
        <v>121</v>
      </c>
      <c r="B85" s="81" t="s">
        <v>47</v>
      </c>
      <c r="C85" s="80"/>
      <c r="D85" s="82"/>
      <c r="E85" s="82"/>
      <c r="F85" s="82"/>
      <c r="G85" s="80"/>
      <c r="H85" s="80"/>
      <c r="I85" s="75" t="s">
        <v>87</v>
      </c>
      <c r="J85" s="75" t="s">
        <v>87</v>
      </c>
      <c r="K85" s="87">
        <v>24.67</v>
      </c>
      <c r="L85" s="86" t="s">
        <v>81</v>
      </c>
      <c r="M85" s="60" t="s">
        <v>78</v>
      </c>
    </row>
    <row r="86" ht="15.75" hidden="1" customHeight="1" spans="1:13">
      <c r="A86" s="80" t="s">
        <v>121</v>
      </c>
      <c r="B86" s="81" t="s">
        <v>47</v>
      </c>
      <c r="C86" s="80"/>
      <c r="D86" s="82"/>
      <c r="E86" s="82"/>
      <c r="F86" s="82"/>
      <c r="G86" s="80"/>
      <c r="H86" s="80"/>
      <c r="I86" s="75" t="s">
        <v>87</v>
      </c>
      <c r="J86" s="75" t="s">
        <v>87</v>
      </c>
      <c r="K86" s="87">
        <v>24.67</v>
      </c>
      <c r="L86" s="86"/>
      <c r="M86" s="60" t="s">
        <v>78</v>
      </c>
    </row>
    <row r="87" ht="30" customHeight="1" spans="1:13">
      <c r="A87" s="80" t="s">
        <v>122</v>
      </c>
      <c r="B87" s="81" t="s">
        <v>47</v>
      </c>
      <c r="C87" s="80"/>
      <c r="D87" s="82"/>
      <c r="E87" s="82"/>
      <c r="F87" s="82"/>
      <c r="G87" s="80"/>
      <c r="H87" s="80"/>
      <c r="I87" s="75" t="s">
        <v>87</v>
      </c>
      <c r="J87" s="75" t="s">
        <v>87</v>
      </c>
      <c r="K87" s="87">
        <v>24.87</v>
      </c>
      <c r="L87" s="86" t="s">
        <v>81</v>
      </c>
      <c r="M87" s="60" t="s">
        <v>78</v>
      </c>
    </row>
    <row r="88" hidden="1" spans="1:13">
      <c r="A88" s="80" t="s">
        <v>122</v>
      </c>
      <c r="B88" s="81" t="s">
        <v>47</v>
      </c>
      <c r="C88" s="80"/>
      <c r="D88" s="82"/>
      <c r="E88" s="82"/>
      <c r="F88" s="82"/>
      <c r="G88" s="80"/>
      <c r="H88" s="80"/>
      <c r="I88" s="75" t="s">
        <v>87</v>
      </c>
      <c r="J88" s="75" t="s">
        <v>87</v>
      </c>
      <c r="K88" s="87">
        <v>24.87</v>
      </c>
      <c r="L88" s="86"/>
      <c r="M88" s="60" t="s">
        <v>78</v>
      </c>
    </row>
    <row r="89" ht="30" customHeight="1" spans="1:13">
      <c r="A89" s="80" t="s">
        <v>123</v>
      </c>
      <c r="B89" s="81" t="s">
        <v>47</v>
      </c>
      <c r="C89" s="80"/>
      <c r="D89" s="82"/>
      <c r="E89" s="82"/>
      <c r="F89" s="82"/>
      <c r="G89" s="80"/>
      <c r="H89" s="80"/>
      <c r="I89" s="75" t="s">
        <v>87</v>
      </c>
      <c r="J89" s="75" t="s">
        <v>87</v>
      </c>
      <c r="K89" s="87">
        <v>24.15</v>
      </c>
      <c r="L89" s="86" t="s">
        <v>81</v>
      </c>
      <c r="M89" s="60" t="s">
        <v>78</v>
      </c>
    </row>
    <row r="90" hidden="1" spans="1:13">
      <c r="A90" s="80" t="s">
        <v>123</v>
      </c>
      <c r="B90" s="81" t="s">
        <v>47</v>
      </c>
      <c r="C90" s="80"/>
      <c r="D90" s="82"/>
      <c r="E90" s="82"/>
      <c r="F90" s="82"/>
      <c r="G90" s="80"/>
      <c r="H90" s="80"/>
      <c r="I90" s="75" t="s">
        <v>87</v>
      </c>
      <c r="J90" s="75" t="s">
        <v>87</v>
      </c>
      <c r="K90" s="87">
        <v>24.15</v>
      </c>
      <c r="L90" s="86"/>
      <c r="M90" s="60" t="s">
        <v>78</v>
      </c>
    </row>
    <row r="91" spans="1:13">
      <c r="A91" s="80" t="s">
        <v>124</v>
      </c>
      <c r="B91" s="81" t="s">
        <v>47</v>
      </c>
      <c r="C91" s="80"/>
      <c r="D91" s="82"/>
      <c r="E91" s="82"/>
      <c r="F91" s="82"/>
      <c r="G91" s="80"/>
      <c r="H91" s="80"/>
      <c r="I91" s="75" t="s">
        <v>87</v>
      </c>
      <c r="J91" s="75" t="s">
        <v>87</v>
      </c>
      <c r="K91" s="87">
        <v>27.67</v>
      </c>
      <c r="L91" s="88" t="str">
        <f t="shared" ref="L91:L92" si="0">L79</f>
        <v>с НДС </v>
      </c>
      <c r="M91" s="86" t="s">
        <v>52</v>
      </c>
    </row>
    <row r="92" spans="1:13">
      <c r="A92" s="80"/>
      <c r="B92" s="81" t="s">
        <v>47</v>
      </c>
      <c r="C92" s="80"/>
      <c r="D92" s="82"/>
      <c r="E92" s="82"/>
      <c r="F92" s="82"/>
      <c r="G92" s="80"/>
      <c r="H92" s="80"/>
      <c r="I92" s="75" t="s">
        <v>87</v>
      </c>
      <c r="J92" s="75" t="s">
        <v>87</v>
      </c>
      <c r="K92" s="87">
        <v>23.06</v>
      </c>
      <c r="L92" s="88" t="str">
        <f t="shared" si="0"/>
        <v>без НДС</v>
      </c>
      <c r="M92" s="86" t="s">
        <v>12</v>
      </c>
    </row>
    <row r="93" ht="27.75" customHeight="1" spans="1:13">
      <c r="A93" s="80" t="s">
        <v>125</v>
      </c>
      <c r="B93" s="81" t="s">
        <v>47</v>
      </c>
      <c r="C93" s="80"/>
      <c r="D93" s="82"/>
      <c r="E93" s="82"/>
      <c r="F93" s="82"/>
      <c r="G93" s="80"/>
      <c r="H93" s="80"/>
      <c r="I93" s="75" t="s">
        <v>87</v>
      </c>
      <c r="J93" s="75" t="s">
        <v>87</v>
      </c>
      <c r="K93" s="87">
        <v>26.64</v>
      </c>
      <c r="L93" s="86" t="s">
        <v>81</v>
      </c>
      <c r="M93" s="60" t="s">
        <v>78</v>
      </c>
    </row>
    <row r="94" hidden="1" spans="1:13">
      <c r="A94" s="80" t="s">
        <v>125</v>
      </c>
      <c r="B94" s="81" t="s">
        <v>47</v>
      </c>
      <c r="C94" s="80"/>
      <c r="D94" s="82"/>
      <c r="E94" s="82"/>
      <c r="F94" s="82"/>
      <c r="G94" s="80"/>
      <c r="H94" s="80"/>
      <c r="I94" s="75" t="s">
        <v>87</v>
      </c>
      <c r="J94" s="75" t="s">
        <v>87</v>
      </c>
      <c r="K94" s="87">
        <v>26.64</v>
      </c>
      <c r="L94" s="86"/>
      <c r="M94" s="60" t="s">
        <v>78</v>
      </c>
    </row>
    <row r="95" ht="39.75" customHeight="1" spans="1:13">
      <c r="A95" s="80" t="s">
        <v>126</v>
      </c>
      <c r="B95" s="81" t="s">
        <v>47</v>
      </c>
      <c r="C95" s="80"/>
      <c r="D95" s="82"/>
      <c r="E95" s="82"/>
      <c r="F95" s="82"/>
      <c r="G95" s="80"/>
      <c r="H95" s="80"/>
      <c r="I95" s="75" t="s">
        <v>87</v>
      </c>
      <c r="J95" s="75" t="s">
        <v>87</v>
      </c>
      <c r="K95" s="87">
        <v>27.43</v>
      </c>
      <c r="L95" s="86" t="s">
        <v>81</v>
      </c>
      <c r="M95" s="60" t="s">
        <v>78</v>
      </c>
    </row>
    <row r="96" ht="44.25" hidden="1" customHeight="1" spans="1:13">
      <c r="A96" s="80" t="s">
        <v>126</v>
      </c>
      <c r="B96" s="81" t="s">
        <v>47</v>
      </c>
      <c r="C96" s="80"/>
      <c r="D96" s="82"/>
      <c r="E96" s="82"/>
      <c r="F96" s="82"/>
      <c r="G96" s="80"/>
      <c r="H96" s="80"/>
      <c r="I96" s="75" t="s">
        <v>87</v>
      </c>
      <c r="J96" s="75" t="s">
        <v>87</v>
      </c>
      <c r="K96" s="87">
        <v>27.43</v>
      </c>
      <c r="L96" s="86"/>
      <c r="M96" s="60" t="s">
        <v>78</v>
      </c>
    </row>
    <row r="97" ht="18" customHeight="1" spans="1:13">
      <c r="A97" s="80" t="s">
        <v>127</v>
      </c>
      <c r="B97" s="81" t="s">
        <v>47</v>
      </c>
      <c r="C97" s="80"/>
      <c r="D97" s="82"/>
      <c r="E97" s="82"/>
      <c r="F97" s="82"/>
      <c r="G97" s="80"/>
      <c r="H97" s="80"/>
      <c r="I97" s="75" t="s">
        <v>87</v>
      </c>
      <c r="J97" s="75" t="s">
        <v>87</v>
      </c>
      <c r="K97" s="87">
        <v>26.93</v>
      </c>
      <c r="L97" s="88" t="str">
        <f t="shared" ref="L97:L98" si="1">L91</f>
        <v>с НДС </v>
      </c>
      <c r="M97" s="86" t="s">
        <v>52</v>
      </c>
    </row>
    <row r="98" ht="18" customHeight="1" spans="1:13">
      <c r="A98" s="80"/>
      <c r="B98" s="81" t="s">
        <v>47</v>
      </c>
      <c r="C98" s="80"/>
      <c r="D98" s="82"/>
      <c r="E98" s="82"/>
      <c r="F98" s="82"/>
      <c r="G98" s="80"/>
      <c r="H98" s="80"/>
      <c r="I98" s="75" t="s">
        <v>87</v>
      </c>
      <c r="J98" s="75" t="s">
        <v>87</v>
      </c>
      <c r="K98" s="87">
        <v>22.45</v>
      </c>
      <c r="L98" s="88" t="str">
        <f t="shared" si="1"/>
        <v>без НДС</v>
      </c>
      <c r="M98" s="86" t="s">
        <v>12</v>
      </c>
    </row>
    <row r="99" ht="31.5" customHeight="1" spans="1:13">
      <c r="A99" s="80" t="s">
        <v>128</v>
      </c>
      <c r="B99" s="81" t="s">
        <v>47</v>
      </c>
      <c r="C99" s="80"/>
      <c r="D99" s="82"/>
      <c r="E99" s="82"/>
      <c r="F99" s="82"/>
      <c r="G99" s="80"/>
      <c r="H99" s="80"/>
      <c r="I99" s="75" t="s">
        <v>87</v>
      </c>
      <c r="J99" s="75" t="s">
        <v>87</v>
      </c>
      <c r="K99" s="87">
        <v>24.58</v>
      </c>
      <c r="L99" s="86" t="s">
        <v>81</v>
      </c>
      <c r="M99" s="60" t="s">
        <v>78</v>
      </c>
    </row>
    <row r="100" ht="19.5" hidden="1" customHeight="1" spans="1:13">
      <c r="A100" s="80" t="s">
        <v>128</v>
      </c>
      <c r="B100" s="81" t="s">
        <v>47</v>
      </c>
      <c r="C100" s="80"/>
      <c r="D100" s="82"/>
      <c r="E100" s="82"/>
      <c r="F100" s="82"/>
      <c r="G100" s="80"/>
      <c r="H100" s="80"/>
      <c r="I100" s="75" t="s">
        <v>87</v>
      </c>
      <c r="J100" s="75" t="s">
        <v>87</v>
      </c>
      <c r="K100" s="87">
        <v>24.58</v>
      </c>
      <c r="L100" s="86"/>
      <c r="M100" s="60" t="s">
        <v>78</v>
      </c>
    </row>
    <row r="101" ht="32.25" customHeight="1" spans="1:13">
      <c r="A101" s="80" t="s">
        <v>129</v>
      </c>
      <c r="B101" s="81" t="s">
        <v>47</v>
      </c>
      <c r="C101" s="80"/>
      <c r="D101" s="82"/>
      <c r="E101" s="82"/>
      <c r="F101" s="82"/>
      <c r="G101" s="80"/>
      <c r="H101" s="80"/>
      <c r="I101" s="75" t="s">
        <v>87</v>
      </c>
      <c r="J101" s="75" t="s">
        <v>87</v>
      </c>
      <c r="K101" s="87">
        <v>25.09</v>
      </c>
      <c r="L101" s="86" t="s">
        <v>81</v>
      </c>
      <c r="M101" s="60" t="s">
        <v>78</v>
      </c>
    </row>
    <row r="102" hidden="1" spans="1:13">
      <c r="A102" s="80" t="s">
        <v>129</v>
      </c>
      <c r="B102" s="81" t="s">
        <v>47</v>
      </c>
      <c r="C102" s="80"/>
      <c r="D102" s="82"/>
      <c r="E102" s="82"/>
      <c r="F102" s="82"/>
      <c r="G102" s="80"/>
      <c r="H102" s="80"/>
      <c r="I102" s="75" t="s">
        <v>87</v>
      </c>
      <c r="J102" s="75" t="s">
        <v>87</v>
      </c>
      <c r="K102" s="87">
        <v>25.09</v>
      </c>
      <c r="L102" s="86"/>
      <c r="M102" s="60" t="s">
        <v>78</v>
      </c>
    </row>
    <row r="103" ht="31.5" customHeight="1" spans="1:13">
      <c r="A103" s="80" t="s">
        <v>130</v>
      </c>
      <c r="B103" s="81" t="s">
        <v>47</v>
      </c>
      <c r="C103" s="80"/>
      <c r="D103" s="82"/>
      <c r="E103" s="82"/>
      <c r="F103" s="82"/>
      <c r="G103" s="80"/>
      <c r="H103" s="80"/>
      <c r="I103" s="75" t="s">
        <v>87</v>
      </c>
      <c r="J103" s="75" t="s">
        <v>87</v>
      </c>
      <c r="K103" s="87">
        <v>24.64</v>
      </c>
      <c r="L103" s="86" t="s">
        <v>81</v>
      </c>
      <c r="M103" s="60" t="s">
        <v>78</v>
      </c>
    </row>
    <row r="104" ht="15.75" hidden="1" customHeight="1" spans="1:13">
      <c r="A104" s="80" t="s">
        <v>130</v>
      </c>
      <c r="B104" s="81" t="s">
        <v>47</v>
      </c>
      <c r="C104" s="80"/>
      <c r="D104" s="82"/>
      <c r="E104" s="82"/>
      <c r="F104" s="82"/>
      <c r="G104" s="80"/>
      <c r="H104" s="80"/>
      <c r="I104" s="75" t="s">
        <v>87</v>
      </c>
      <c r="J104" s="75" t="s">
        <v>87</v>
      </c>
      <c r="K104" s="87">
        <v>24.64</v>
      </c>
      <c r="L104" s="86"/>
      <c r="M104" s="60" t="s">
        <v>78</v>
      </c>
    </row>
    <row r="105" ht="32.25" customHeight="1" spans="1:13">
      <c r="A105" s="80" t="s">
        <v>131</v>
      </c>
      <c r="B105" s="81" t="s">
        <v>47</v>
      </c>
      <c r="C105" s="80"/>
      <c r="D105" s="82"/>
      <c r="E105" s="82"/>
      <c r="F105" s="82"/>
      <c r="G105" s="80"/>
      <c r="H105" s="80"/>
      <c r="I105" s="75" t="s">
        <v>87</v>
      </c>
      <c r="J105" s="75" t="s">
        <v>87</v>
      </c>
      <c r="K105" s="87">
        <v>24.39</v>
      </c>
      <c r="L105" s="86" t="s">
        <v>81</v>
      </c>
      <c r="M105" s="60" t="s">
        <v>78</v>
      </c>
    </row>
    <row r="106" ht="32.25" hidden="1" customHeight="1" spans="1:13">
      <c r="A106" s="80" t="s">
        <v>131</v>
      </c>
      <c r="B106" s="81" t="s">
        <v>47</v>
      </c>
      <c r="C106" s="80"/>
      <c r="D106" s="82"/>
      <c r="E106" s="82"/>
      <c r="F106" s="82"/>
      <c r="G106" s="80"/>
      <c r="H106" s="80"/>
      <c r="I106" s="74"/>
      <c r="J106" s="74"/>
      <c r="K106" s="87">
        <v>24.39</v>
      </c>
      <c r="L106" s="86"/>
      <c r="M106" s="60" t="s">
        <v>78</v>
      </c>
    </row>
    <row r="107" spans="1:13">
      <c r="A107" s="78" t="s">
        <v>61</v>
      </c>
      <c r="B107" s="63"/>
      <c r="C107" s="62"/>
      <c r="D107" s="62"/>
      <c r="E107" s="62"/>
      <c r="F107" s="62"/>
      <c r="G107" s="62"/>
      <c r="H107" s="62"/>
      <c r="I107" s="63"/>
      <c r="J107" s="63"/>
      <c r="K107" s="63"/>
      <c r="L107" s="72"/>
      <c r="M107" s="72"/>
    </row>
    <row r="108" spans="1:13">
      <c r="A108" s="64" t="s">
        <v>50</v>
      </c>
      <c r="B108" s="65" t="s">
        <v>47</v>
      </c>
      <c r="C108" s="64"/>
      <c r="D108" s="64"/>
      <c r="E108" s="64">
        <v>23.61</v>
      </c>
      <c r="F108" s="64">
        <v>24.79</v>
      </c>
      <c r="G108" s="64">
        <v>24.79</v>
      </c>
      <c r="H108" s="64">
        <v>24.9</v>
      </c>
      <c r="I108" s="75">
        <v>24.9</v>
      </c>
      <c r="J108" s="75">
        <v>25.39</v>
      </c>
      <c r="K108" s="89" t="s">
        <v>15</v>
      </c>
      <c r="L108" s="60" t="s">
        <v>51</v>
      </c>
      <c r="M108" s="60" t="s">
        <v>52</v>
      </c>
    </row>
    <row r="109" spans="1:13">
      <c r="A109" s="64" t="s">
        <v>50</v>
      </c>
      <c r="B109" s="65" t="s">
        <v>47</v>
      </c>
      <c r="C109" s="64"/>
      <c r="D109" s="64"/>
      <c r="E109" s="64">
        <v>21.57</v>
      </c>
      <c r="F109" s="64">
        <v>21.57</v>
      </c>
      <c r="G109" s="64">
        <v>20.66</v>
      </c>
      <c r="H109" s="64">
        <v>20.75</v>
      </c>
      <c r="I109" s="75">
        <v>20.75</v>
      </c>
      <c r="J109" s="75">
        <v>21.16</v>
      </c>
      <c r="K109" s="87" t="s">
        <v>15</v>
      </c>
      <c r="L109" s="60" t="s">
        <v>11</v>
      </c>
      <c r="M109" s="60" t="s">
        <v>12</v>
      </c>
    </row>
    <row r="110" spans="1:13">
      <c r="A110" s="64" t="s">
        <v>62</v>
      </c>
      <c r="B110" s="65" t="s">
        <v>47</v>
      </c>
      <c r="C110" s="64"/>
      <c r="D110" s="64"/>
      <c r="E110" s="64">
        <v>13.25</v>
      </c>
      <c r="F110" s="64">
        <v>13.81</v>
      </c>
      <c r="G110" s="64">
        <v>13.81</v>
      </c>
      <c r="H110" s="64">
        <v>13.81</v>
      </c>
      <c r="I110" s="75">
        <v>13.81</v>
      </c>
      <c r="J110" s="75">
        <v>13.86</v>
      </c>
      <c r="K110" s="89">
        <v>13.97</v>
      </c>
      <c r="L110" s="60" t="s">
        <v>51</v>
      </c>
      <c r="M110" s="60" t="s">
        <v>52</v>
      </c>
    </row>
    <row r="111" spans="1:13">
      <c r="A111" s="64"/>
      <c r="B111" s="65" t="s">
        <v>47</v>
      </c>
      <c r="C111" s="64"/>
      <c r="D111" s="64"/>
      <c r="E111" s="64">
        <v>11.51</v>
      </c>
      <c r="F111" s="64">
        <v>11.51</v>
      </c>
      <c r="G111" s="64">
        <v>11.51</v>
      </c>
      <c r="H111" s="64">
        <v>11.55</v>
      </c>
      <c r="I111" s="75">
        <v>11.55</v>
      </c>
      <c r="J111" s="75">
        <v>11.55</v>
      </c>
      <c r="K111" s="87">
        <v>11.64</v>
      </c>
      <c r="L111" s="60" t="s">
        <v>11</v>
      </c>
      <c r="M111" s="60" t="s">
        <v>12</v>
      </c>
    </row>
    <row r="112" ht="31.5" customHeight="1" spans="1:13">
      <c r="A112" s="64" t="s">
        <v>63</v>
      </c>
      <c r="B112" s="65" t="s">
        <v>47</v>
      </c>
      <c r="C112" s="64"/>
      <c r="D112" s="64"/>
      <c r="E112" s="64">
        <v>17.53</v>
      </c>
      <c r="F112" s="64">
        <v>17.53</v>
      </c>
      <c r="G112" s="64">
        <v>17.53</v>
      </c>
      <c r="H112" s="64">
        <v>17.55</v>
      </c>
      <c r="I112" s="75">
        <v>17.55</v>
      </c>
      <c r="J112" s="75">
        <v>17.84</v>
      </c>
      <c r="K112" s="87">
        <v>18.84</v>
      </c>
      <c r="L112" s="60" t="s">
        <v>81</v>
      </c>
      <c r="M112" s="60" t="s">
        <v>78</v>
      </c>
    </row>
    <row r="113" hidden="1" spans="1:13">
      <c r="A113" s="64" t="s">
        <v>63</v>
      </c>
      <c r="B113" s="65" t="s">
        <v>47</v>
      </c>
      <c r="C113" s="64"/>
      <c r="D113" s="64"/>
      <c r="E113" s="64">
        <v>17.53</v>
      </c>
      <c r="F113" s="64">
        <v>17.53</v>
      </c>
      <c r="G113" s="64">
        <v>17.54</v>
      </c>
      <c r="H113" s="64">
        <v>17.54</v>
      </c>
      <c r="I113" s="75">
        <v>17.55</v>
      </c>
      <c r="J113" s="75">
        <v>17.84</v>
      </c>
      <c r="K113" s="87">
        <v>18.84</v>
      </c>
      <c r="L113" s="60"/>
      <c r="M113" s="60" t="s">
        <v>78</v>
      </c>
    </row>
    <row r="114" ht="36" customHeight="1" spans="1:13">
      <c r="A114" s="64" t="s">
        <v>64</v>
      </c>
      <c r="B114" s="65" t="s">
        <v>47</v>
      </c>
      <c r="C114" s="64"/>
      <c r="D114" s="64"/>
      <c r="E114" s="64">
        <v>8.43</v>
      </c>
      <c r="F114" s="64">
        <v>8.43</v>
      </c>
      <c r="G114" s="64">
        <v>8.43</v>
      </c>
      <c r="H114" s="64">
        <v>8.71</v>
      </c>
      <c r="I114" s="75">
        <v>8.71</v>
      </c>
      <c r="J114" s="75">
        <v>9.01</v>
      </c>
      <c r="K114" s="87">
        <v>9.06</v>
      </c>
      <c r="L114" s="60" t="s">
        <v>81</v>
      </c>
      <c r="M114" s="60" t="s">
        <v>78</v>
      </c>
    </row>
    <row r="115" hidden="1" spans="1:13">
      <c r="A115" s="64" t="s">
        <v>64</v>
      </c>
      <c r="B115" s="65" t="s">
        <v>47</v>
      </c>
      <c r="C115" s="64"/>
      <c r="D115" s="64"/>
      <c r="E115" s="64">
        <v>8.43</v>
      </c>
      <c r="F115" s="64">
        <v>8.43</v>
      </c>
      <c r="G115" s="64">
        <v>8.43</v>
      </c>
      <c r="H115" s="64">
        <v>8.71</v>
      </c>
      <c r="I115" s="75">
        <v>8.71</v>
      </c>
      <c r="J115" s="75">
        <v>9.01</v>
      </c>
      <c r="K115" s="87">
        <v>9.06</v>
      </c>
      <c r="L115" s="60"/>
      <c r="M115" s="60" t="s">
        <v>78</v>
      </c>
    </row>
    <row r="116" spans="1:13">
      <c r="A116" s="64" t="s">
        <v>42</v>
      </c>
      <c r="B116" s="65" t="s">
        <v>47</v>
      </c>
      <c r="C116" s="64"/>
      <c r="D116" s="64"/>
      <c r="E116" s="64">
        <v>14.66</v>
      </c>
      <c r="F116" s="64">
        <v>15.46</v>
      </c>
      <c r="G116" s="64">
        <v>15.46</v>
      </c>
      <c r="H116" s="64">
        <v>15.77</v>
      </c>
      <c r="I116" s="75">
        <v>15.77</v>
      </c>
      <c r="J116" s="75">
        <v>15.91</v>
      </c>
      <c r="K116" s="87">
        <v>16.71</v>
      </c>
      <c r="L116" s="60" t="s">
        <v>51</v>
      </c>
      <c r="M116" s="60" t="s">
        <v>52</v>
      </c>
    </row>
    <row r="117" spans="1:13">
      <c r="A117" s="64"/>
      <c r="B117" s="65" t="s">
        <v>47</v>
      </c>
      <c r="C117" s="64"/>
      <c r="D117" s="64"/>
      <c r="E117" s="64">
        <v>12.55</v>
      </c>
      <c r="F117" s="64">
        <v>12.55</v>
      </c>
      <c r="G117" s="64">
        <v>12.88</v>
      </c>
      <c r="H117" s="64">
        <v>13.14</v>
      </c>
      <c r="I117" s="75">
        <v>13.14</v>
      </c>
      <c r="J117" s="75">
        <v>13.26</v>
      </c>
      <c r="K117" s="87">
        <v>13.92</v>
      </c>
      <c r="L117" s="60" t="s">
        <v>11</v>
      </c>
      <c r="M117" s="60" t="s">
        <v>12</v>
      </c>
    </row>
    <row r="118" ht="30" customHeight="1" spans="1:13">
      <c r="A118" s="64" t="s">
        <v>57</v>
      </c>
      <c r="B118" s="65" t="s">
        <v>47</v>
      </c>
      <c r="C118" s="64"/>
      <c r="D118" s="67"/>
      <c r="E118" s="67">
        <v>6.48</v>
      </c>
      <c r="F118" s="67">
        <v>6.48</v>
      </c>
      <c r="G118" s="64">
        <v>6.48</v>
      </c>
      <c r="H118" s="64">
        <v>6.61</v>
      </c>
      <c r="I118" s="73">
        <v>6.61</v>
      </c>
      <c r="J118" s="73">
        <v>6.88</v>
      </c>
      <c r="K118" s="87">
        <v>7.12</v>
      </c>
      <c r="L118" s="60" t="s">
        <v>81</v>
      </c>
      <c r="M118" s="60" t="s">
        <v>78</v>
      </c>
    </row>
    <row r="119" hidden="1" spans="1:13">
      <c r="A119" s="64"/>
      <c r="B119" s="65" t="s">
        <v>47</v>
      </c>
      <c r="C119" s="64"/>
      <c r="D119" s="67"/>
      <c r="E119" s="67">
        <v>6.48</v>
      </c>
      <c r="F119" s="67">
        <v>6.48</v>
      </c>
      <c r="G119" s="64">
        <v>6.48</v>
      </c>
      <c r="H119" s="64">
        <v>6.61</v>
      </c>
      <c r="I119" s="73">
        <v>6.61</v>
      </c>
      <c r="J119" s="73">
        <v>6.88</v>
      </c>
      <c r="K119" s="87">
        <v>7.12</v>
      </c>
      <c r="L119" s="60"/>
      <c r="M119" s="60" t="s">
        <v>78</v>
      </c>
    </row>
    <row r="120" ht="33" customHeight="1" spans="1:13">
      <c r="A120" s="80" t="s">
        <v>121</v>
      </c>
      <c r="B120" s="74" t="s">
        <v>47</v>
      </c>
      <c r="C120" s="64"/>
      <c r="D120" s="64"/>
      <c r="E120" s="64"/>
      <c r="F120" s="64"/>
      <c r="G120" s="64"/>
      <c r="H120" s="64"/>
      <c r="I120" s="75" t="s">
        <v>87</v>
      </c>
      <c r="J120" s="75" t="s">
        <v>87</v>
      </c>
      <c r="K120" s="87">
        <v>21.47</v>
      </c>
      <c r="L120" s="60" t="s">
        <v>81</v>
      </c>
      <c r="M120" s="60" t="s">
        <v>78</v>
      </c>
    </row>
    <row r="121" hidden="1" spans="1:13">
      <c r="A121" s="80" t="s">
        <v>121</v>
      </c>
      <c r="B121" s="74" t="s">
        <v>47</v>
      </c>
      <c r="C121" s="64"/>
      <c r="D121" s="64"/>
      <c r="E121" s="64"/>
      <c r="F121" s="64"/>
      <c r="G121" s="64"/>
      <c r="H121" s="64"/>
      <c r="I121" s="75" t="s">
        <v>87</v>
      </c>
      <c r="J121" s="75" t="s">
        <v>87</v>
      </c>
      <c r="K121" s="87">
        <v>21.47</v>
      </c>
      <c r="L121" s="60"/>
      <c r="M121" s="60" t="s">
        <v>78</v>
      </c>
    </row>
    <row r="122" ht="31.5" customHeight="1" spans="1:13">
      <c r="A122" s="80" t="s">
        <v>122</v>
      </c>
      <c r="B122" s="74" t="s">
        <v>47</v>
      </c>
      <c r="C122" s="64"/>
      <c r="D122" s="64"/>
      <c r="E122" s="64"/>
      <c r="F122" s="64"/>
      <c r="G122" s="64"/>
      <c r="H122" s="64"/>
      <c r="I122" s="75" t="s">
        <v>87</v>
      </c>
      <c r="J122" s="75" t="s">
        <v>87</v>
      </c>
      <c r="K122" s="87">
        <v>22</v>
      </c>
      <c r="L122" s="60" t="s">
        <v>81</v>
      </c>
      <c r="M122" s="60" t="s">
        <v>78</v>
      </c>
    </row>
    <row r="123" ht="15.75" hidden="1" customHeight="1" spans="1:13">
      <c r="A123" s="80" t="s">
        <v>122</v>
      </c>
      <c r="B123" s="74" t="s">
        <v>47</v>
      </c>
      <c r="C123" s="64"/>
      <c r="D123" s="64"/>
      <c r="E123" s="64"/>
      <c r="F123" s="64"/>
      <c r="G123" s="64"/>
      <c r="H123" s="64"/>
      <c r="I123" s="75" t="s">
        <v>87</v>
      </c>
      <c r="J123" s="75" t="s">
        <v>87</v>
      </c>
      <c r="K123" s="87">
        <v>22</v>
      </c>
      <c r="L123" s="60"/>
      <c r="M123" s="60" t="s">
        <v>78</v>
      </c>
    </row>
    <row r="124" ht="15.75" customHeight="1" spans="1:13">
      <c r="A124" s="64" t="s">
        <v>124</v>
      </c>
      <c r="B124" s="65" t="s">
        <v>47</v>
      </c>
      <c r="C124" s="64"/>
      <c r="D124" s="67"/>
      <c r="E124" s="67"/>
      <c r="F124" s="67"/>
      <c r="G124" s="64"/>
      <c r="H124" s="64"/>
      <c r="I124" s="75" t="s">
        <v>87</v>
      </c>
      <c r="J124" s="75" t="s">
        <v>87</v>
      </c>
      <c r="K124" s="87">
        <v>25.24</v>
      </c>
      <c r="L124" s="60" t="s">
        <v>51</v>
      </c>
      <c r="M124" s="60" t="s">
        <v>52</v>
      </c>
    </row>
    <row r="125" ht="15.75" customHeight="1" spans="1:13">
      <c r="A125" s="64"/>
      <c r="B125" s="65" t="s">
        <v>47</v>
      </c>
      <c r="C125" s="64"/>
      <c r="D125" s="67"/>
      <c r="E125" s="67"/>
      <c r="F125" s="67"/>
      <c r="G125" s="64"/>
      <c r="H125" s="64"/>
      <c r="I125" s="75" t="s">
        <v>87</v>
      </c>
      <c r="J125" s="75" t="s">
        <v>87</v>
      </c>
      <c r="K125" s="87">
        <v>21.03</v>
      </c>
      <c r="L125" s="60" t="s">
        <v>11</v>
      </c>
      <c r="M125" s="60" t="s">
        <v>12</v>
      </c>
    </row>
    <row r="126" ht="27.75" customHeight="1" spans="1:13">
      <c r="A126" s="80" t="s">
        <v>125</v>
      </c>
      <c r="B126" s="74" t="s">
        <v>47</v>
      </c>
      <c r="C126" s="64"/>
      <c r="D126" s="64"/>
      <c r="E126" s="64"/>
      <c r="F126" s="64"/>
      <c r="G126" s="64"/>
      <c r="H126" s="64"/>
      <c r="I126" s="75" t="s">
        <v>87</v>
      </c>
      <c r="J126" s="75" t="s">
        <v>87</v>
      </c>
      <c r="K126" s="87">
        <v>22.39</v>
      </c>
      <c r="L126" s="60" t="s">
        <v>81</v>
      </c>
      <c r="M126" s="60" t="s">
        <v>78</v>
      </c>
    </row>
    <row r="127" ht="15.75" hidden="1" customHeight="1" spans="1:13">
      <c r="A127" s="80" t="s">
        <v>125</v>
      </c>
      <c r="B127" s="74" t="s">
        <v>47</v>
      </c>
      <c r="C127" s="64"/>
      <c r="D127" s="64"/>
      <c r="E127" s="64"/>
      <c r="F127" s="64"/>
      <c r="G127" s="64"/>
      <c r="H127" s="64"/>
      <c r="I127" s="75" t="s">
        <v>87</v>
      </c>
      <c r="J127" s="75" t="s">
        <v>87</v>
      </c>
      <c r="K127" s="87">
        <v>22.39</v>
      </c>
      <c r="L127" s="60"/>
      <c r="M127" s="60" t="s">
        <v>78</v>
      </c>
    </row>
    <row r="128" ht="18" customHeight="1" spans="1:13">
      <c r="A128" s="80" t="s">
        <v>127</v>
      </c>
      <c r="B128" s="74" t="s">
        <v>47</v>
      </c>
      <c r="C128" s="64"/>
      <c r="D128" s="64"/>
      <c r="E128" s="64"/>
      <c r="F128" s="64"/>
      <c r="G128" s="64"/>
      <c r="H128" s="64"/>
      <c r="I128" s="75" t="s">
        <v>87</v>
      </c>
      <c r="J128" s="75" t="s">
        <v>87</v>
      </c>
      <c r="K128" s="87">
        <v>25.53</v>
      </c>
      <c r="L128" s="60" t="s">
        <v>51</v>
      </c>
      <c r="M128" s="60" t="s">
        <v>52</v>
      </c>
    </row>
    <row r="129" ht="18" customHeight="1" spans="1:13">
      <c r="A129" s="80"/>
      <c r="B129" s="74" t="s">
        <v>47</v>
      </c>
      <c r="C129" s="64"/>
      <c r="D129" s="64"/>
      <c r="E129" s="64"/>
      <c r="F129" s="64"/>
      <c r="G129" s="64"/>
      <c r="H129" s="64"/>
      <c r="I129" s="75" t="s">
        <v>87</v>
      </c>
      <c r="J129" s="75" t="s">
        <v>87</v>
      </c>
      <c r="K129" s="87">
        <v>21.28</v>
      </c>
      <c r="L129" s="60" t="s">
        <v>11</v>
      </c>
      <c r="M129" s="60" t="s">
        <v>12</v>
      </c>
    </row>
    <row r="130" ht="30" customHeight="1" spans="1:13">
      <c r="A130" s="64" t="s">
        <v>128</v>
      </c>
      <c r="B130" s="73" t="s">
        <v>47</v>
      </c>
      <c r="C130" s="64"/>
      <c r="D130" s="64"/>
      <c r="E130" s="64"/>
      <c r="F130" s="64"/>
      <c r="G130" s="64"/>
      <c r="H130" s="64"/>
      <c r="I130" s="75" t="s">
        <v>87</v>
      </c>
      <c r="J130" s="75" t="s">
        <v>87</v>
      </c>
      <c r="K130" s="91">
        <v>20.52</v>
      </c>
      <c r="L130" s="60" t="s">
        <v>81</v>
      </c>
      <c r="M130" s="60" t="s">
        <v>78</v>
      </c>
    </row>
    <row r="131" ht="15.75" hidden="1" customHeight="1" spans="1:13">
      <c r="A131" s="64" t="s">
        <v>128</v>
      </c>
      <c r="B131" s="73" t="s">
        <v>47</v>
      </c>
      <c r="C131" s="64"/>
      <c r="D131" s="64"/>
      <c r="E131" s="64"/>
      <c r="F131" s="64"/>
      <c r="G131" s="64"/>
      <c r="H131" s="64"/>
      <c r="I131" s="75" t="s">
        <v>87</v>
      </c>
      <c r="J131" s="75" t="s">
        <v>87</v>
      </c>
      <c r="K131" s="91">
        <v>20.52</v>
      </c>
      <c r="L131" s="60"/>
      <c r="M131" s="60" t="s">
        <v>78</v>
      </c>
    </row>
    <row r="132" ht="31.5" customHeight="1" spans="1:13">
      <c r="A132" s="64" t="s">
        <v>129</v>
      </c>
      <c r="B132" s="73" t="s">
        <v>47</v>
      </c>
      <c r="C132" s="64"/>
      <c r="D132" s="64"/>
      <c r="E132" s="64"/>
      <c r="F132" s="64"/>
      <c r="G132" s="64"/>
      <c r="H132" s="64"/>
      <c r="I132" s="75" t="s">
        <v>87</v>
      </c>
      <c r="J132" s="75" t="s">
        <v>87</v>
      </c>
      <c r="K132" s="91">
        <v>21.54</v>
      </c>
      <c r="L132" s="60" t="s">
        <v>81</v>
      </c>
      <c r="M132" s="60" t="s">
        <v>78</v>
      </c>
    </row>
    <row r="133" ht="15.75" hidden="1" customHeight="1" spans="1:13">
      <c r="A133" s="64" t="s">
        <v>129</v>
      </c>
      <c r="B133" s="73" t="s">
        <v>47</v>
      </c>
      <c r="C133" s="64"/>
      <c r="D133" s="64"/>
      <c r="E133" s="64"/>
      <c r="F133" s="64"/>
      <c r="G133" s="64"/>
      <c r="H133" s="64"/>
      <c r="I133" s="75" t="s">
        <v>87</v>
      </c>
      <c r="J133" s="75" t="s">
        <v>87</v>
      </c>
      <c r="K133" s="91">
        <v>21.54</v>
      </c>
      <c r="L133" s="60"/>
      <c r="M133" s="60" t="s">
        <v>78</v>
      </c>
    </row>
    <row r="134" ht="33.75" customHeight="1" spans="1:13">
      <c r="A134" s="80" t="s">
        <v>130</v>
      </c>
      <c r="B134" s="74" t="s">
        <v>47</v>
      </c>
      <c r="C134" s="64"/>
      <c r="D134" s="64"/>
      <c r="E134" s="64"/>
      <c r="F134" s="64"/>
      <c r="G134" s="64"/>
      <c r="H134" s="64"/>
      <c r="I134" s="75" t="s">
        <v>87</v>
      </c>
      <c r="J134" s="75" t="s">
        <v>87</v>
      </c>
      <c r="K134" s="87">
        <v>16.97</v>
      </c>
      <c r="L134" s="60" t="s">
        <v>81</v>
      </c>
      <c r="M134" s="60" t="s">
        <v>78</v>
      </c>
    </row>
    <row r="135" ht="15.75" hidden="1" customHeight="1" spans="1:13">
      <c r="A135" s="80" t="s">
        <v>130</v>
      </c>
      <c r="B135" s="74" t="s">
        <v>47</v>
      </c>
      <c r="C135" s="64"/>
      <c r="D135" s="64"/>
      <c r="E135" s="64"/>
      <c r="F135" s="64"/>
      <c r="G135" s="64"/>
      <c r="H135" s="64"/>
      <c r="I135" s="75" t="s">
        <v>87</v>
      </c>
      <c r="J135" s="75" t="s">
        <v>87</v>
      </c>
      <c r="K135" s="87">
        <v>16.97</v>
      </c>
      <c r="L135" s="60"/>
      <c r="M135" s="60" t="s">
        <v>78</v>
      </c>
    </row>
    <row r="136" ht="28" spans="1:13">
      <c r="A136" s="80" t="s">
        <v>131</v>
      </c>
      <c r="B136" s="74" t="s">
        <v>47</v>
      </c>
      <c r="C136" s="64"/>
      <c r="D136" s="64"/>
      <c r="E136" s="64"/>
      <c r="F136" s="64"/>
      <c r="G136" s="64"/>
      <c r="H136" s="64"/>
      <c r="I136" s="75" t="s">
        <v>87</v>
      </c>
      <c r="J136" s="75" t="s">
        <v>87</v>
      </c>
      <c r="K136" s="87">
        <v>22.02</v>
      </c>
      <c r="L136" s="60" t="s">
        <v>81</v>
      </c>
      <c r="M136" s="60" t="s">
        <v>78</v>
      </c>
    </row>
    <row r="137" ht="28" hidden="1" spans="1:13">
      <c r="A137" s="80" t="s">
        <v>131</v>
      </c>
      <c r="B137" s="74" t="s">
        <v>47</v>
      </c>
      <c r="C137" s="64"/>
      <c r="D137" s="64"/>
      <c r="E137" s="64"/>
      <c r="F137" s="64"/>
      <c r="G137" s="64"/>
      <c r="H137" s="64"/>
      <c r="I137" s="75"/>
      <c r="J137" s="75"/>
      <c r="K137" s="87">
        <v>22.02</v>
      </c>
      <c r="L137" s="60"/>
      <c r="M137" s="60" t="s">
        <v>78</v>
      </c>
    </row>
    <row r="138" spans="1:13">
      <c r="A138" s="62" t="s">
        <v>65</v>
      </c>
      <c r="B138" s="63"/>
      <c r="C138" s="62"/>
      <c r="D138" s="62"/>
      <c r="E138" s="62"/>
      <c r="F138" s="62"/>
      <c r="G138" s="62"/>
      <c r="H138" s="62"/>
      <c r="I138" s="63"/>
      <c r="J138" s="63"/>
      <c r="K138" s="63"/>
      <c r="L138" s="72"/>
      <c r="M138" s="72"/>
    </row>
    <row r="139" spans="1:13">
      <c r="A139" s="64" t="s">
        <v>66</v>
      </c>
      <c r="B139" s="65" t="s">
        <v>67</v>
      </c>
      <c r="C139" s="64"/>
      <c r="D139" s="64"/>
      <c r="E139" s="64">
        <v>13.12</v>
      </c>
      <c r="F139" s="64">
        <v>13.59</v>
      </c>
      <c r="G139" s="64">
        <v>13.59</v>
      </c>
      <c r="H139" s="64">
        <v>13.64</v>
      </c>
      <c r="I139" s="73">
        <v>13.42</v>
      </c>
      <c r="J139" s="73">
        <v>13.42</v>
      </c>
      <c r="K139" s="87">
        <v>13.72</v>
      </c>
      <c r="L139" s="60" t="s">
        <v>19</v>
      </c>
      <c r="M139" s="60" t="s">
        <v>17</v>
      </c>
    </row>
    <row r="140" spans="1:13">
      <c r="A140" s="64"/>
      <c r="B140" s="65" t="s">
        <v>67</v>
      </c>
      <c r="C140" s="64"/>
      <c r="D140" s="64"/>
      <c r="E140" s="64">
        <v>11.13</v>
      </c>
      <c r="F140" s="64">
        <v>11.13</v>
      </c>
      <c r="G140" s="64">
        <v>11.33</v>
      </c>
      <c r="H140" s="64">
        <v>11.37</v>
      </c>
      <c r="I140" s="73">
        <v>11.18</v>
      </c>
      <c r="J140" s="73">
        <v>11.18</v>
      </c>
      <c r="K140" s="87">
        <v>11.43</v>
      </c>
      <c r="L140" s="60" t="s">
        <v>11</v>
      </c>
      <c r="M140" s="60" t="s">
        <v>12</v>
      </c>
    </row>
    <row r="141" ht="18" customHeight="1" spans="1:13">
      <c r="A141" s="62" t="s">
        <v>68</v>
      </c>
      <c r="B141" s="63"/>
      <c r="C141" s="62"/>
      <c r="D141" s="62"/>
      <c r="E141" s="62"/>
      <c r="F141" s="62"/>
      <c r="G141" s="62"/>
      <c r="H141" s="62"/>
      <c r="I141" s="63"/>
      <c r="J141" s="63"/>
      <c r="K141" s="63"/>
      <c r="L141" s="72"/>
      <c r="M141" s="72"/>
    </row>
    <row r="142" ht="18" customHeight="1" spans="1:13">
      <c r="A142" s="64" t="s">
        <v>69</v>
      </c>
      <c r="B142" s="90" t="s">
        <v>70</v>
      </c>
      <c r="C142" s="64"/>
      <c r="D142" s="64"/>
      <c r="E142" s="64">
        <v>2.68</v>
      </c>
      <c r="F142" s="64">
        <v>2.81</v>
      </c>
      <c r="G142" s="64">
        <v>2.81</v>
      </c>
      <c r="H142" s="64">
        <f>G142*1.048</f>
        <v>2.94488</v>
      </c>
      <c r="I142" s="73">
        <v>2.95</v>
      </c>
      <c r="J142" s="73">
        <v>3.09</v>
      </c>
      <c r="K142" s="73">
        <v>3.36</v>
      </c>
      <c r="L142" s="60" t="s">
        <v>19</v>
      </c>
      <c r="M142" s="60" t="s">
        <v>132</v>
      </c>
    </row>
    <row r="143" ht="18" customHeight="1" spans="1:13">
      <c r="A143" s="64" t="s">
        <v>69</v>
      </c>
      <c r="B143" s="90" t="s">
        <v>70</v>
      </c>
      <c r="C143" s="64"/>
      <c r="D143" s="64"/>
      <c r="E143" s="64">
        <v>1.88</v>
      </c>
      <c r="F143" s="64">
        <v>1.97</v>
      </c>
      <c r="G143" s="64">
        <v>1.97</v>
      </c>
      <c r="H143" s="64">
        <f>G143*1.048</f>
        <v>2.06456</v>
      </c>
      <c r="I143" s="73">
        <v>2.06</v>
      </c>
      <c r="J143" s="73">
        <v>2.16</v>
      </c>
      <c r="K143" s="73">
        <v>2.35</v>
      </c>
      <c r="L143" s="60" t="s">
        <v>19</v>
      </c>
      <c r="M143" s="60"/>
    </row>
    <row r="144" ht="18" customHeight="1" spans="1:13">
      <c r="A144" s="62" t="s">
        <v>73</v>
      </c>
      <c r="B144" s="63"/>
      <c r="C144" s="62"/>
      <c r="D144" s="62"/>
      <c r="E144" s="62"/>
      <c r="F144" s="62"/>
      <c r="G144" s="62"/>
      <c r="H144" s="62"/>
      <c r="I144" s="63"/>
      <c r="J144" s="63"/>
      <c r="K144" s="63"/>
      <c r="L144" s="72"/>
      <c r="M144" s="72"/>
    </row>
    <row r="145" ht="18" customHeight="1" spans="1:13">
      <c r="A145" s="64" t="s">
        <v>74</v>
      </c>
      <c r="B145" s="90" t="s">
        <v>75</v>
      </c>
      <c r="C145" s="64">
        <v>4317.58</v>
      </c>
      <c r="D145" s="64">
        <v>4662.98</v>
      </c>
      <c r="E145" s="64">
        <v>4662.98</v>
      </c>
      <c r="F145" s="64">
        <v>4942.77</v>
      </c>
      <c r="G145" s="64">
        <v>4942.77</v>
      </c>
      <c r="H145" s="64">
        <f>G145*1.06</f>
        <v>5239.3362</v>
      </c>
      <c r="I145" s="73">
        <f>H145</f>
        <v>5239.3362</v>
      </c>
      <c r="J145" s="73">
        <v>5553.69</v>
      </c>
      <c r="K145" s="73">
        <v>6025.75</v>
      </c>
      <c r="L145" s="60" t="s">
        <v>19</v>
      </c>
      <c r="M145" s="60" t="s">
        <v>17</v>
      </c>
    </row>
    <row r="146" spans="1:13">
      <c r="A146" s="62" t="s">
        <v>76</v>
      </c>
      <c r="B146" s="63"/>
      <c r="C146" s="62"/>
      <c r="D146" s="62"/>
      <c r="E146" s="62"/>
      <c r="F146" s="62"/>
      <c r="G146" s="62"/>
      <c r="H146" s="62"/>
      <c r="I146" s="63"/>
      <c r="J146" s="63"/>
      <c r="K146" s="63"/>
      <c r="L146" s="72"/>
      <c r="M146" s="72"/>
    </row>
    <row r="147" ht="15.75" customHeight="1" spans="1:13">
      <c r="A147" s="64" t="s">
        <v>77</v>
      </c>
      <c r="B147" s="65" t="s">
        <v>47</v>
      </c>
      <c r="C147" s="64"/>
      <c r="D147" s="64"/>
      <c r="E147" s="64">
        <v>73.99</v>
      </c>
      <c r="F147" s="64">
        <v>93.53</v>
      </c>
      <c r="G147" s="64">
        <v>45.19</v>
      </c>
      <c r="H147" s="64">
        <v>45.19</v>
      </c>
      <c r="I147" s="73">
        <v>45.19</v>
      </c>
      <c r="J147" s="73">
        <v>46.92</v>
      </c>
      <c r="K147" s="87">
        <v>49.68</v>
      </c>
      <c r="L147" s="60" t="s">
        <v>81</v>
      </c>
      <c r="M147" s="60" t="s">
        <v>78</v>
      </c>
    </row>
    <row r="148" ht="15.75" customHeight="1" spans="1:13">
      <c r="A148" s="64"/>
      <c r="B148" s="65" t="s">
        <v>79</v>
      </c>
      <c r="C148" s="64"/>
      <c r="D148" s="64"/>
      <c r="E148" s="64">
        <v>295.95</v>
      </c>
      <c r="F148" s="64">
        <v>374.1</v>
      </c>
      <c r="G148" s="64">
        <v>180.76</v>
      </c>
      <c r="H148" s="64">
        <v>180.76</v>
      </c>
      <c r="I148" s="73">
        <v>180.76</v>
      </c>
      <c r="J148" s="73">
        <v>246.93</v>
      </c>
      <c r="K148" s="87">
        <v>261.47</v>
      </c>
      <c r="L148" s="60"/>
      <c r="M148" s="60"/>
    </row>
    <row r="149" ht="15.75" customHeight="1" spans="1:13">
      <c r="A149" s="64" t="s">
        <v>80</v>
      </c>
      <c r="B149" s="65" t="s">
        <v>47</v>
      </c>
      <c r="C149" s="64"/>
      <c r="D149" s="64"/>
      <c r="E149" s="64">
        <v>419.24</v>
      </c>
      <c r="F149" s="64">
        <v>419.43</v>
      </c>
      <c r="G149" s="64">
        <v>419.43</v>
      </c>
      <c r="H149" s="64">
        <v>419.6</v>
      </c>
      <c r="I149" s="73">
        <v>419.6</v>
      </c>
      <c r="J149" s="73">
        <v>425.41</v>
      </c>
      <c r="K149" s="87">
        <v>433.04</v>
      </c>
      <c r="L149" s="60" t="s">
        <v>81</v>
      </c>
      <c r="M149" s="60" t="s">
        <v>78</v>
      </c>
    </row>
    <row r="150" ht="15.75" customHeight="1" spans="1:13">
      <c r="A150" s="64"/>
      <c r="B150" s="65" t="s">
        <v>82</v>
      </c>
      <c r="C150" s="64"/>
      <c r="D150" s="64"/>
      <c r="E150" s="64">
        <v>1676.96</v>
      </c>
      <c r="F150" s="64">
        <v>1677.71</v>
      </c>
      <c r="G150" s="64">
        <v>1677.71</v>
      </c>
      <c r="H150" s="64">
        <v>1678.41</v>
      </c>
      <c r="I150" s="73">
        <v>2208.12</v>
      </c>
      <c r="J150" s="73">
        <v>2239</v>
      </c>
      <c r="K150" s="87">
        <v>2279.18</v>
      </c>
      <c r="L150" s="60"/>
      <c r="M150" s="60" t="s">
        <v>78</v>
      </c>
    </row>
    <row r="151" ht="15.75" customHeight="1" spans="1:13">
      <c r="A151" s="64" t="s">
        <v>83</v>
      </c>
      <c r="B151" s="65" t="s">
        <v>47</v>
      </c>
      <c r="C151" s="64"/>
      <c r="D151" s="64"/>
      <c r="E151" s="64">
        <v>102.01</v>
      </c>
      <c r="F151" s="64">
        <v>102.01</v>
      </c>
      <c r="G151" s="64">
        <v>76.79</v>
      </c>
      <c r="H151" s="64">
        <v>76.79</v>
      </c>
      <c r="I151" s="73">
        <v>76.16</v>
      </c>
      <c r="J151" s="73">
        <v>76.16</v>
      </c>
      <c r="K151" s="87">
        <v>78.27</v>
      </c>
      <c r="L151" s="60" t="s">
        <v>81</v>
      </c>
      <c r="M151" s="60" t="s">
        <v>78</v>
      </c>
    </row>
    <row r="152" ht="15.75" customHeight="1" spans="1:13">
      <c r="A152" s="64"/>
      <c r="B152" s="65" t="s">
        <v>84</v>
      </c>
      <c r="C152" s="64"/>
      <c r="D152" s="64"/>
      <c r="E152" s="64">
        <v>408.06</v>
      </c>
      <c r="F152" s="64">
        <v>408.06</v>
      </c>
      <c r="G152" s="64">
        <v>307.16</v>
      </c>
      <c r="H152" s="64">
        <v>307.16</v>
      </c>
      <c r="I152" s="73">
        <v>400.84</v>
      </c>
      <c r="J152" s="73">
        <v>400.84</v>
      </c>
      <c r="K152" s="87">
        <v>411.94</v>
      </c>
      <c r="L152" s="60"/>
      <c r="M152" s="60" t="s">
        <v>78</v>
      </c>
    </row>
    <row r="153" ht="15.75" customHeight="1" spans="1:13">
      <c r="A153" s="64" t="s">
        <v>85</v>
      </c>
      <c r="B153" s="65" t="s">
        <v>47</v>
      </c>
      <c r="C153" s="64"/>
      <c r="D153" s="64"/>
      <c r="E153" s="64">
        <v>71.35</v>
      </c>
      <c r="F153" s="64">
        <v>88.7</v>
      </c>
      <c r="G153" s="64">
        <v>87.18</v>
      </c>
      <c r="H153" s="64">
        <v>87.18</v>
      </c>
      <c r="I153" s="73">
        <v>79.18</v>
      </c>
      <c r="J153" s="73">
        <v>79.18</v>
      </c>
      <c r="K153" s="87" t="s">
        <v>87</v>
      </c>
      <c r="L153" s="60" t="s">
        <v>81</v>
      </c>
      <c r="M153" s="60" t="s">
        <v>78</v>
      </c>
    </row>
    <row r="154" ht="15.75" customHeight="1" spans="1:13">
      <c r="A154" s="64" t="s">
        <v>85</v>
      </c>
      <c r="B154" s="65" t="s">
        <v>84</v>
      </c>
      <c r="C154" s="64"/>
      <c r="D154" s="64"/>
      <c r="E154" s="64">
        <v>285.4</v>
      </c>
      <c r="F154" s="64">
        <v>354.8</v>
      </c>
      <c r="G154" s="64">
        <v>348.7</v>
      </c>
      <c r="H154" s="64">
        <v>348.7</v>
      </c>
      <c r="I154" s="73">
        <v>416.69</v>
      </c>
      <c r="J154" s="73">
        <v>416.69</v>
      </c>
      <c r="K154" s="87" t="s">
        <v>87</v>
      </c>
      <c r="L154" s="60"/>
      <c r="M154" s="60" t="s">
        <v>78</v>
      </c>
    </row>
    <row r="155" ht="15.75" hidden="1" customHeight="1" spans="1:13">
      <c r="A155" s="64" t="s">
        <v>86</v>
      </c>
      <c r="B155" s="65" t="s">
        <v>47</v>
      </c>
      <c r="C155" s="64"/>
      <c r="D155" s="64"/>
      <c r="E155" s="64">
        <v>94.09</v>
      </c>
      <c r="F155" s="64">
        <v>94.09</v>
      </c>
      <c r="G155" s="64">
        <v>96.62</v>
      </c>
      <c r="H155" s="64">
        <v>108.49</v>
      </c>
      <c r="I155" s="73" t="s">
        <v>87</v>
      </c>
      <c r="J155" s="73" t="s">
        <v>87</v>
      </c>
      <c r="K155" s="87"/>
      <c r="L155" s="60" t="s">
        <v>81</v>
      </c>
      <c r="M155" s="60" t="s">
        <v>78</v>
      </c>
    </row>
    <row r="156" ht="15.75" hidden="1" customHeight="1" spans="1:13">
      <c r="A156" s="64" t="s">
        <v>86</v>
      </c>
      <c r="B156" s="65" t="s">
        <v>84</v>
      </c>
      <c r="C156" s="64"/>
      <c r="D156" s="64"/>
      <c r="E156" s="64">
        <v>376.37</v>
      </c>
      <c r="F156" s="64">
        <v>376.37</v>
      </c>
      <c r="G156" s="64">
        <v>386.5</v>
      </c>
      <c r="H156" s="64">
        <v>433.95</v>
      </c>
      <c r="I156" s="73" t="s">
        <v>87</v>
      </c>
      <c r="J156" s="73" t="s">
        <v>87</v>
      </c>
      <c r="K156" s="87"/>
      <c r="L156" s="60"/>
      <c r="M156" s="60" t="s">
        <v>78</v>
      </c>
    </row>
    <row r="157" ht="15.75" customHeight="1" spans="1:13">
      <c r="A157" s="64" t="s">
        <v>89</v>
      </c>
      <c r="B157" s="65" t="s">
        <v>47</v>
      </c>
      <c r="C157" s="64"/>
      <c r="D157" s="64"/>
      <c r="E157" s="64">
        <v>72.87</v>
      </c>
      <c r="F157" s="64">
        <v>74.26</v>
      </c>
      <c r="G157" s="64">
        <v>74.26</v>
      </c>
      <c r="H157" s="64">
        <v>78.64</v>
      </c>
      <c r="I157" s="73">
        <v>73.25</v>
      </c>
      <c r="J157" s="73">
        <v>73.25</v>
      </c>
      <c r="K157" s="87">
        <v>78.22</v>
      </c>
      <c r="L157" s="60" t="s">
        <v>81</v>
      </c>
      <c r="M157" s="60" t="s">
        <v>78</v>
      </c>
    </row>
    <row r="158" ht="15.75" customHeight="1" spans="1:13">
      <c r="A158" s="64"/>
      <c r="B158" s="65" t="s">
        <v>84</v>
      </c>
      <c r="C158" s="64"/>
      <c r="D158" s="64"/>
      <c r="E158" s="64">
        <v>291.5</v>
      </c>
      <c r="F158" s="64">
        <v>297.02</v>
      </c>
      <c r="G158" s="64">
        <v>297.02</v>
      </c>
      <c r="H158" s="64">
        <v>314.56</v>
      </c>
      <c r="I158" s="73">
        <v>385.53</v>
      </c>
      <c r="J158" s="73">
        <v>385.53</v>
      </c>
      <c r="K158" s="87">
        <v>411.68</v>
      </c>
      <c r="L158" s="60"/>
      <c r="M158" s="60" t="s">
        <v>78</v>
      </c>
    </row>
    <row r="159" ht="15.75" customHeight="1" spans="1:13">
      <c r="A159" s="64" t="s">
        <v>90</v>
      </c>
      <c r="B159" s="65" t="s">
        <v>47</v>
      </c>
      <c r="C159" s="64"/>
      <c r="D159" s="64"/>
      <c r="E159" s="64">
        <v>77.54</v>
      </c>
      <c r="F159" s="64">
        <v>77.54</v>
      </c>
      <c r="G159" s="64">
        <v>71.15</v>
      </c>
      <c r="H159" s="64">
        <v>71.15</v>
      </c>
      <c r="I159" s="73">
        <v>58.28</v>
      </c>
      <c r="J159" s="73">
        <v>58.28</v>
      </c>
      <c r="K159" s="87">
        <v>60.16</v>
      </c>
      <c r="L159" s="60" t="s">
        <v>81</v>
      </c>
      <c r="M159" s="60" t="s">
        <v>78</v>
      </c>
    </row>
    <row r="160" ht="15.75" customHeight="1" spans="1:13">
      <c r="A160" s="64"/>
      <c r="B160" s="65" t="s">
        <v>84</v>
      </c>
      <c r="C160" s="64"/>
      <c r="D160" s="64"/>
      <c r="E160" s="64">
        <v>310.15</v>
      </c>
      <c r="F160" s="64">
        <v>310.15</v>
      </c>
      <c r="G160" s="64">
        <v>284.61</v>
      </c>
      <c r="H160" s="64">
        <v>284.61</v>
      </c>
      <c r="I160" s="73">
        <v>306.76</v>
      </c>
      <c r="J160" s="73">
        <v>306.76</v>
      </c>
      <c r="K160" s="87">
        <v>316.66</v>
      </c>
      <c r="L160" s="60"/>
      <c r="M160" s="60" t="s">
        <v>78</v>
      </c>
    </row>
    <row r="161" ht="15.75" customHeight="1" spans="1:13">
      <c r="A161" s="64" t="s">
        <v>60</v>
      </c>
      <c r="B161" s="65" t="s">
        <v>47</v>
      </c>
      <c r="C161" s="64"/>
      <c r="D161" s="64"/>
      <c r="E161" s="64"/>
      <c r="F161" s="64"/>
      <c r="G161" s="64"/>
      <c r="H161" s="64"/>
      <c r="I161" s="73" t="s">
        <v>87</v>
      </c>
      <c r="J161" s="73" t="s">
        <v>87</v>
      </c>
      <c r="K161" s="87">
        <v>107.15</v>
      </c>
      <c r="L161" s="60" t="s">
        <v>81</v>
      </c>
      <c r="M161" s="60" t="s">
        <v>78</v>
      </c>
    </row>
    <row r="162" ht="15.75" customHeight="1" spans="1:13">
      <c r="A162" s="64"/>
      <c r="B162" s="65" t="s">
        <v>84</v>
      </c>
      <c r="C162" s="64"/>
      <c r="D162" s="64"/>
      <c r="E162" s="64"/>
      <c r="F162" s="64"/>
      <c r="G162" s="64"/>
      <c r="H162" s="64"/>
      <c r="I162" s="73" t="s">
        <v>87</v>
      </c>
      <c r="J162" s="73" t="s">
        <v>87</v>
      </c>
      <c r="K162" s="87">
        <v>563.95</v>
      </c>
      <c r="L162" s="60"/>
      <c r="M162" s="60"/>
    </row>
    <row r="163" ht="15.75" customHeight="1" spans="1:13">
      <c r="A163" s="64" t="s">
        <v>133</v>
      </c>
      <c r="B163" s="65" t="s">
        <v>47</v>
      </c>
      <c r="C163" s="64"/>
      <c r="D163" s="64"/>
      <c r="E163" s="64" t="s">
        <v>87</v>
      </c>
      <c r="F163" s="64" t="s">
        <v>87</v>
      </c>
      <c r="G163" s="64" t="s">
        <v>87</v>
      </c>
      <c r="H163" s="64" t="s">
        <v>87</v>
      </c>
      <c r="I163" s="73">
        <v>78.74</v>
      </c>
      <c r="J163" s="73">
        <v>78.74</v>
      </c>
      <c r="K163" s="87">
        <v>79.07</v>
      </c>
      <c r="L163" s="60" t="s">
        <v>81</v>
      </c>
      <c r="M163" s="60" t="s">
        <v>78</v>
      </c>
    </row>
    <row r="164" ht="15.75" customHeight="1" spans="1:13">
      <c r="A164" s="64"/>
      <c r="B164" s="65" t="s">
        <v>84</v>
      </c>
      <c r="C164" s="64"/>
      <c r="D164" s="64"/>
      <c r="E164" s="64" t="s">
        <v>87</v>
      </c>
      <c r="F164" s="64" t="s">
        <v>87</v>
      </c>
      <c r="G164" s="64" t="s">
        <v>87</v>
      </c>
      <c r="H164" s="64" t="s">
        <v>87</v>
      </c>
      <c r="I164" s="73">
        <v>413.37</v>
      </c>
      <c r="J164" s="73">
        <v>413.37</v>
      </c>
      <c r="K164" s="87">
        <v>416.15</v>
      </c>
      <c r="L164" s="60"/>
      <c r="M164" s="60"/>
    </row>
  </sheetData>
  <mergeCells count="103">
    <mergeCell ref="A3:M3"/>
    <mergeCell ref="C4:D4"/>
    <mergeCell ref="E4:F4"/>
    <mergeCell ref="G4:H4"/>
    <mergeCell ref="I4:K4"/>
    <mergeCell ref="A4:A5"/>
    <mergeCell ref="A67:A68"/>
    <mergeCell ref="A69:A70"/>
    <mergeCell ref="A75:A76"/>
    <mergeCell ref="A79:A80"/>
    <mergeCell ref="A91:A92"/>
    <mergeCell ref="A97:A98"/>
    <mergeCell ref="A110:A111"/>
    <mergeCell ref="A116:A117"/>
    <mergeCell ref="A118:A119"/>
    <mergeCell ref="A124:A125"/>
    <mergeCell ref="A128:A129"/>
    <mergeCell ref="A139:A140"/>
    <mergeCell ref="A147:A148"/>
    <mergeCell ref="A149:A150"/>
    <mergeCell ref="A151:A152"/>
    <mergeCell ref="A157:A158"/>
    <mergeCell ref="A159:A160"/>
    <mergeCell ref="A161:A162"/>
    <mergeCell ref="A163:A164"/>
    <mergeCell ref="B4:B5"/>
    <mergeCell ref="C52:C53"/>
    <mergeCell ref="D52:D53"/>
    <mergeCell ref="E52:E53"/>
    <mergeCell ref="F52:F53"/>
    <mergeCell ref="G52:G53"/>
    <mergeCell ref="H52:H53"/>
    <mergeCell ref="I52:I53"/>
    <mergeCell ref="J52:J53"/>
    <mergeCell ref="L4:L5"/>
    <mergeCell ref="L71:L72"/>
    <mergeCell ref="L73:L74"/>
    <mergeCell ref="L77:L78"/>
    <mergeCell ref="L81:L82"/>
    <mergeCell ref="L83:L84"/>
    <mergeCell ref="L85:L86"/>
    <mergeCell ref="L87:L88"/>
    <mergeCell ref="L89:L90"/>
    <mergeCell ref="L93:L94"/>
    <mergeCell ref="L95:L96"/>
    <mergeCell ref="L99:L100"/>
    <mergeCell ref="L101:L102"/>
    <mergeCell ref="L103:L104"/>
    <mergeCell ref="L105:L106"/>
    <mergeCell ref="L112:L113"/>
    <mergeCell ref="L114:L115"/>
    <mergeCell ref="L118:L119"/>
    <mergeCell ref="L120:L121"/>
    <mergeCell ref="L122:L123"/>
    <mergeCell ref="L126:L127"/>
    <mergeCell ref="L130:L131"/>
    <mergeCell ref="L132:L133"/>
    <mergeCell ref="L134:L135"/>
    <mergeCell ref="L136:L137"/>
    <mergeCell ref="L147:L148"/>
    <mergeCell ref="L149:L150"/>
    <mergeCell ref="L151:L152"/>
    <mergeCell ref="L153:L154"/>
    <mergeCell ref="L155:L156"/>
    <mergeCell ref="L157:L158"/>
    <mergeCell ref="L159:L160"/>
    <mergeCell ref="L161:L162"/>
    <mergeCell ref="L163:L164"/>
    <mergeCell ref="M4:M5"/>
    <mergeCell ref="M71:M72"/>
    <mergeCell ref="M73:M74"/>
    <mergeCell ref="M77:M78"/>
    <mergeCell ref="M81:M82"/>
    <mergeCell ref="M83:M84"/>
    <mergeCell ref="M85:M86"/>
    <mergeCell ref="M87:M88"/>
    <mergeCell ref="M89:M90"/>
    <mergeCell ref="M93:M94"/>
    <mergeCell ref="M95:M96"/>
    <mergeCell ref="M99:M100"/>
    <mergeCell ref="M101:M102"/>
    <mergeCell ref="M103:M104"/>
    <mergeCell ref="M105:M106"/>
    <mergeCell ref="M112:M113"/>
    <mergeCell ref="M114:M115"/>
    <mergeCell ref="M118:M119"/>
    <mergeCell ref="M120:M121"/>
    <mergeCell ref="M122:M123"/>
    <mergeCell ref="M126:M127"/>
    <mergeCell ref="M130:M131"/>
    <mergeCell ref="M132:M133"/>
    <mergeCell ref="M134:M135"/>
    <mergeCell ref="M136:M137"/>
    <mergeCell ref="M142:M143"/>
    <mergeCell ref="M147:M148"/>
    <mergeCell ref="M149:M150"/>
    <mergeCell ref="M151:M152"/>
    <mergeCell ref="M153:M154"/>
    <mergeCell ref="M155:M156"/>
    <mergeCell ref="M157:M158"/>
    <mergeCell ref="M159:M160"/>
    <mergeCell ref="M161:M162"/>
    <mergeCell ref="M163:M164"/>
  </mergeCells>
  <printOptions horizontalCentered="1"/>
  <pageMargins left="0.393700787401575" right="0.393700787401575" top="0.984251968503937" bottom="0.393700787401575" header="0" footer="0"/>
  <pageSetup paperSize="9" scale="98" fitToWidth="0" orientation="landscape"/>
  <headerFooter/>
  <rowBreaks count="5" manualBreakCount="5">
    <brk id="32" max="12" man="1"/>
    <brk id="65" max="12" man="1"/>
    <brk id="94" max="12" man="1"/>
    <brk id="125" max="12" man="1"/>
    <brk id="158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55"/>
  <sheetViews>
    <sheetView tabSelected="1" zoomScale="70" zoomScaleNormal="70" zoomScaleSheetLayoutView="55" workbookViewId="0">
      <pane ySplit="8" topLeftCell="A42" activePane="bottomLeft" state="frozen"/>
      <selection/>
      <selection pane="bottomLeft" activeCell="A6" sqref="A6:R6"/>
    </sheetView>
  </sheetViews>
  <sheetFormatPr defaultColWidth="9.140625" defaultRowHeight="14.8"/>
  <cols>
    <col min="1" max="1" width="74.140625" style="2" customWidth="1"/>
    <col min="2" max="2" width="17.140625" style="3" customWidth="1"/>
    <col min="3" max="4" width="16.7109375" style="4" hidden="1" customWidth="1"/>
    <col min="5" max="5" width="18" style="4" hidden="1" customWidth="1"/>
    <col min="6" max="9" width="18" style="5" hidden="1" customWidth="1"/>
    <col min="10" max="10" width="20.140625" style="5" hidden="1" customWidth="1"/>
    <col min="11" max="11" width="19.859375" style="5" hidden="1" customWidth="1"/>
    <col min="12" max="12" width="21" style="5" customWidth="1"/>
    <col min="13" max="14" width="20" style="5" customWidth="1"/>
    <col min="15" max="15" width="17.859375" style="5" customWidth="1"/>
    <col min="16" max="16" width="18.7109375" style="5" customWidth="1"/>
    <col min="17" max="17" width="22.140625" style="5" customWidth="1"/>
    <col min="18" max="18" width="25.140625" style="5" customWidth="1"/>
    <col min="19" max="16384" width="9.140625" style="6"/>
  </cols>
  <sheetData>
    <row r="2" ht="63" customHeight="1" spans="15:18">
      <c r="O2" s="32" t="s">
        <v>134</v>
      </c>
      <c r="P2" s="32"/>
      <c r="Q2" s="32"/>
      <c r="R2" s="32"/>
    </row>
    <row r="6" ht="45" customHeight="1" spans="1:18">
      <c r="A6" s="7" t="s">
        <v>135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ht="18.8" spans="1:18">
      <c r="A7" s="8" t="s">
        <v>1</v>
      </c>
      <c r="B7" s="9" t="s">
        <v>2</v>
      </c>
      <c r="C7" s="8">
        <v>2019</v>
      </c>
      <c r="D7" s="8"/>
      <c r="E7" s="8">
        <v>2020</v>
      </c>
      <c r="F7" s="8"/>
      <c r="G7" s="8">
        <v>2021</v>
      </c>
      <c r="H7" s="8"/>
      <c r="I7" s="8">
        <v>2022</v>
      </c>
      <c r="J7" s="8"/>
      <c r="K7" s="8" t="s">
        <v>136</v>
      </c>
      <c r="L7" s="8">
        <v>2024</v>
      </c>
      <c r="M7" s="8"/>
      <c r="N7" s="8">
        <v>2025</v>
      </c>
      <c r="O7" s="8"/>
      <c r="P7" s="8" t="s">
        <v>137</v>
      </c>
      <c r="Q7" s="8" t="s">
        <v>4</v>
      </c>
      <c r="R7" s="8" t="s">
        <v>5</v>
      </c>
    </row>
    <row r="8" ht="65.25" customHeight="1" spans="1:18">
      <c r="A8" s="8"/>
      <c r="B8" s="10"/>
      <c r="C8" s="8" t="s">
        <v>6</v>
      </c>
      <c r="D8" s="8" t="s">
        <v>7</v>
      </c>
      <c r="E8" s="8" t="s">
        <v>6</v>
      </c>
      <c r="F8" s="8" t="s">
        <v>7</v>
      </c>
      <c r="G8" s="8" t="s">
        <v>6</v>
      </c>
      <c r="H8" s="8" t="s">
        <v>7</v>
      </c>
      <c r="I8" s="8" t="s">
        <v>6</v>
      </c>
      <c r="J8" s="8" t="s">
        <v>7</v>
      </c>
      <c r="K8" s="8"/>
      <c r="L8" s="8" t="s">
        <v>6</v>
      </c>
      <c r="M8" s="8" t="s">
        <v>7</v>
      </c>
      <c r="N8" s="8" t="s">
        <v>6</v>
      </c>
      <c r="O8" s="8" t="s">
        <v>7</v>
      </c>
      <c r="P8" s="8"/>
      <c r="Q8" s="8"/>
      <c r="R8" s="8"/>
    </row>
    <row r="9" ht="30.75" customHeight="1" spans="1:18">
      <c r="A9" s="8" t="s">
        <v>138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="1" customFormat="1" ht="24.75" customHeight="1" spans="1:18">
      <c r="A10" s="11" t="s">
        <v>139</v>
      </c>
      <c r="B10" s="12" t="s">
        <v>10</v>
      </c>
      <c r="C10" s="11">
        <v>1291.39</v>
      </c>
      <c r="D10" s="11">
        <v>1338.49</v>
      </c>
      <c r="E10" s="11">
        <v>1338.49</v>
      </c>
      <c r="F10" s="11">
        <v>1364.86</v>
      </c>
      <c r="G10" s="11">
        <v>1364.86</v>
      </c>
      <c r="H10" s="11">
        <v>1413.55</v>
      </c>
      <c r="I10" s="11">
        <v>1413.55</v>
      </c>
      <c r="J10" s="11">
        <v>1470.27</v>
      </c>
      <c r="K10" s="11">
        <v>1603.04</v>
      </c>
      <c r="L10" s="11">
        <f>K10</f>
        <v>1603.04</v>
      </c>
      <c r="M10" s="11">
        <v>1701.34</v>
      </c>
      <c r="N10" s="11">
        <f t="shared" ref="N10:N18" si="0">M10</f>
        <v>1701.34</v>
      </c>
      <c r="O10" s="15">
        <f t="shared" ref="O10:O15" si="1">N10*1.047</f>
        <v>1781.30298</v>
      </c>
      <c r="P10" s="33">
        <f>O10/N10</f>
        <v>1.047</v>
      </c>
      <c r="Q10" s="11" t="s">
        <v>11</v>
      </c>
      <c r="R10" s="11" t="s">
        <v>12</v>
      </c>
    </row>
    <row r="11" s="1" customFormat="1" ht="24.75" customHeight="1" spans="1:18">
      <c r="A11" s="11" t="s">
        <v>13</v>
      </c>
      <c r="B11" s="12" t="s">
        <v>10</v>
      </c>
      <c r="C11" s="11">
        <v>1282.92</v>
      </c>
      <c r="D11" s="11">
        <v>1313.18</v>
      </c>
      <c r="E11" s="11">
        <v>1313.18</v>
      </c>
      <c r="F11" s="11">
        <v>1360.48</v>
      </c>
      <c r="G11" s="11">
        <v>1360.48</v>
      </c>
      <c r="H11" s="11">
        <v>1414.3</v>
      </c>
      <c r="I11" s="15">
        <v>1414.3</v>
      </c>
      <c r="J11" s="15">
        <v>1470.85</v>
      </c>
      <c r="K11" s="26">
        <v>1603.22</v>
      </c>
      <c r="L11" s="26">
        <f>K11</f>
        <v>1603.22</v>
      </c>
      <c r="M11" s="15">
        <v>1758.89</v>
      </c>
      <c r="N11" s="15">
        <f t="shared" si="0"/>
        <v>1758.89</v>
      </c>
      <c r="O11" s="15">
        <f t="shared" si="1"/>
        <v>1841.55783</v>
      </c>
      <c r="P11" s="33">
        <f t="shared" ref="P11:P18" si="2">O11/N11</f>
        <v>1.047</v>
      </c>
      <c r="Q11" s="11" t="s">
        <v>11</v>
      </c>
      <c r="R11" s="11" t="s">
        <v>12</v>
      </c>
    </row>
    <row r="12" s="1" customFormat="1" ht="24.75" customHeight="1" spans="1:18">
      <c r="A12" s="13" t="s">
        <v>13</v>
      </c>
      <c r="B12" s="12" t="s">
        <v>10</v>
      </c>
      <c r="C12" s="11"/>
      <c r="D12" s="11"/>
      <c r="E12" s="11"/>
      <c r="F12" s="11" t="s">
        <v>15</v>
      </c>
      <c r="G12" s="11" t="s">
        <v>15</v>
      </c>
      <c r="H12" s="11" t="s">
        <v>15</v>
      </c>
      <c r="I12" s="15" t="s">
        <v>15</v>
      </c>
      <c r="J12" s="15" t="s">
        <v>15</v>
      </c>
      <c r="K12" s="26">
        <v>2070.01</v>
      </c>
      <c r="L12" s="26">
        <v>2070.01</v>
      </c>
      <c r="M12" s="15">
        <v>2256.5</v>
      </c>
      <c r="N12" s="15">
        <f t="shared" si="0"/>
        <v>2256.5</v>
      </c>
      <c r="O12" s="15">
        <f t="shared" si="1"/>
        <v>2362.5555</v>
      </c>
      <c r="P12" s="33">
        <f t="shared" si="2"/>
        <v>1.047</v>
      </c>
      <c r="Q12" s="11" t="s">
        <v>11</v>
      </c>
      <c r="R12" s="11" t="s">
        <v>12</v>
      </c>
    </row>
    <row r="13" s="1" customFormat="1" ht="24.75" customHeight="1" spans="1:18">
      <c r="A13" s="14"/>
      <c r="B13" s="12" t="s">
        <v>10</v>
      </c>
      <c r="C13" s="11"/>
      <c r="D13" s="11"/>
      <c r="E13" s="11"/>
      <c r="F13" s="11" t="s">
        <v>15</v>
      </c>
      <c r="G13" s="11" t="s">
        <v>15</v>
      </c>
      <c r="H13" s="11" t="s">
        <v>15</v>
      </c>
      <c r="I13" s="15" t="s">
        <v>15</v>
      </c>
      <c r="J13" s="15" t="s">
        <v>15</v>
      </c>
      <c r="K13" s="26">
        <v>2484.01</v>
      </c>
      <c r="L13" s="26">
        <v>2484.01</v>
      </c>
      <c r="M13" s="15">
        <v>2707.8</v>
      </c>
      <c r="N13" s="15">
        <f t="shared" si="0"/>
        <v>2707.8</v>
      </c>
      <c r="O13" s="15">
        <f t="shared" si="1"/>
        <v>2835.0666</v>
      </c>
      <c r="P13" s="33">
        <f t="shared" si="2"/>
        <v>1.047</v>
      </c>
      <c r="Q13" s="11" t="s">
        <v>19</v>
      </c>
      <c r="R13" s="11" t="s">
        <v>17</v>
      </c>
    </row>
    <row r="14" s="1" customFormat="1" ht="40.5" customHeight="1" spans="1:18">
      <c r="A14" s="11" t="s">
        <v>16</v>
      </c>
      <c r="B14" s="12" t="s">
        <v>10</v>
      </c>
      <c r="C14" s="11" t="s">
        <v>15</v>
      </c>
      <c r="D14" s="11" t="s">
        <v>15</v>
      </c>
      <c r="E14" s="11">
        <v>1595.29</v>
      </c>
      <c r="F14" s="11">
        <v>1620.65</v>
      </c>
      <c r="G14" s="11">
        <v>1620.65</v>
      </c>
      <c r="H14" s="11">
        <v>1666.46</v>
      </c>
      <c r="I14" s="11">
        <v>1666.46</v>
      </c>
      <c r="J14" s="11">
        <v>1739.69</v>
      </c>
      <c r="K14" s="11">
        <v>1826.72</v>
      </c>
      <c r="L14" s="11">
        <v>1826.72</v>
      </c>
      <c r="M14" s="11">
        <v>1938.98</v>
      </c>
      <c r="N14" s="11">
        <f t="shared" si="0"/>
        <v>1938.98</v>
      </c>
      <c r="O14" s="15">
        <f t="shared" si="1"/>
        <v>2030.11206</v>
      </c>
      <c r="P14" s="33">
        <f t="shared" si="2"/>
        <v>1.047</v>
      </c>
      <c r="Q14" s="11" t="s">
        <v>81</v>
      </c>
      <c r="R14" s="11" t="s">
        <v>17</v>
      </c>
    </row>
    <row r="15" s="1" customFormat="1" ht="24.75" customHeight="1" spans="1:18">
      <c r="A15" s="13" t="s">
        <v>18</v>
      </c>
      <c r="B15" s="12" t="s">
        <v>10</v>
      </c>
      <c r="C15" s="11">
        <v>1978.43</v>
      </c>
      <c r="D15" s="11">
        <v>2012.53</v>
      </c>
      <c r="E15" s="11">
        <v>2012.53</v>
      </c>
      <c r="F15" s="11">
        <v>2059.19</v>
      </c>
      <c r="G15" s="11">
        <v>2059.19</v>
      </c>
      <c r="H15" s="11">
        <v>2141.54</v>
      </c>
      <c r="I15" s="11">
        <v>2204.34</v>
      </c>
      <c r="J15" s="11">
        <v>2258.61</v>
      </c>
      <c r="K15" s="11">
        <v>2461.04</v>
      </c>
      <c r="L15" s="11">
        <v>2461.04</v>
      </c>
      <c r="M15" s="11">
        <v>2631.7</v>
      </c>
      <c r="N15" s="11">
        <f t="shared" si="0"/>
        <v>2631.7</v>
      </c>
      <c r="O15" s="15">
        <f t="shared" si="1"/>
        <v>2755.3899</v>
      </c>
      <c r="P15" s="33">
        <f t="shared" si="2"/>
        <v>1.047</v>
      </c>
      <c r="Q15" s="11" t="s">
        <v>11</v>
      </c>
      <c r="R15" s="11" t="s">
        <v>12</v>
      </c>
    </row>
    <row r="16" s="1" customFormat="1" ht="24.75" customHeight="1" spans="1:18">
      <c r="A16" s="14"/>
      <c r="B16" s="12" t="s">
        <v>10</v>
      </c>
      <c r="C16" s="11">
        <v>2374.12</v>
      </c>
      <c r="D16" s="11">
        <v>2415.04</v>
      </c>
      <c r="E16" s="11">
        <v>2415.04</v>
      </c>
      <c r="F16" s="11">
        <v>2471.03</v>
      </c>
      <c r="G16" s="11">
        <v>2471.03</v>
      </c>
      <c r="H16" s="11">
        <v>2569.85</v>
      </c>
      <c r="I16" s="11">
        <v>2645.21</v>
      </c>
      <c r="J16" s="11">
        <v>2710.33</v>
      </c>
      <c r="K16" s="11">
        <v>2953.25</v>
      </c>
      <c r="L16" s="11">
        <v>2953.25</v>
      </c>
      <c r="M16" s="11">
        <v>3158.04</v>
      </c>
      <c r="N16" s="11">
        <f t="shared" si="0"/>
        <v>3158.04</v>
      </c>
      <c r="O16" s="15">
        <f t="shared" ref="O16:O18" si="3">N16*1.047</f>
        <v>3306.46788</v>
      </c>
      <c r="P16" s="33">
        <f t="shared" si="2"/>
        <v>1.047</v>
      </c>
      <c r="Q16" s="11" t="s">
        <v>19</v>
      </c>
      <c r="R16" s="11" t="s">
        <v>17</v>
      </c>
    </row>
    <row r="17" s="1" customFormat="1" ht="24.75" customHeight="1" spans="1:18">
      <c r="A17" s="13" t="s">
        <v>21</v>
      </c>
      <c r="B17" s="12" t="s">
        <v>10</v>
      </c>
      <c r="C17" s="11">
        <v>2009.17</v>
      </c>
      <c r="D17" s="11">
        <v>2021.78</v>
      </c>
      <c r="E17" s="11">
        <v>2003.93</v>
      </c>
      <c r="F17" s="11">
        <v>2072.04</v>
      </c>
      <c r="G17" s="11">
        <v>2072.04</v>
      </c>
      <c r="H17" s="11">
        <v>2155.15</v>
      </c>
      <c r="I17" s="11">
        <v>2169.47</v>
      </c>
      <c r="J17" s="11">
        <v>2276.54</v>
      </c>
      <c r="K17" s="11">
        <v>2481.44</v>
      </c>
      <c r="L17" s="11">
        <f>K17</f>
        <v>2481.44</v>
      </c>
      <c r="M17" s="11">
        <v>2627.61</v>
      </c>
      <c r="N17" s="11">
        <f t="shared" si="0"/>
        <v>2627.61</v>
      </c>
      <c r="O17" s="15">
        <f t="shared" si="3"/>
        <v>2751.10767</v>
      </c>
      <c r="P17" s="33">
        <f t="shared" si="2"/>
        <v>1.047</v>
      </c>
      <c r="Q17" s="11" t="s">
        <v>11</v>
      </c>
      <c r="R17" s="11" t="s">
        <v>12</v>
      </c>
    </row>
    <row r="18" s="1" customFormat="1" ht="24.75" customHeight="1" spans="1:18">
      <c r="A18" s="14"/>
      <c r="B18" s="12" t="s">
        <v>10</v>
      </c>
      <c r="C18" s="11">
        <v>2411</v>
      </c>
      <c r="D18" s="11">
        <v>2426.14</v>
      </c>
      <c r="E18" s="11">
        <v>2404.72</v>
      </c>
      <c r="F18" s="11">
        <v>2486.45</v>
      </c>
      <c r="G18" s="11">
        <v>2486.45</v>
      </c>
      <c r="H18" s="11">
        <v>2586.18</v>
      </c>
      <c r="I18" s="11">
        <v>2603.36</v>
      </c>
      <c r="J18" s="11">
        <v>2731.85</v>
      </c>
      <c r="K18" s="11">
        <v>2977.73</v>
      </c>
      <c r="L18" s="11">
        <f>K18</f>
        <v>2977.73</v>
      </c>
      <c r="M18" s="11">
        <v>3153.13</v>
      </c>
      <c r="N18" s="11">
        <f t="shared" si="0"/>
        <v>3153.13</v>
      </c>
      <c r="O18" s="15">
        <f t="shared" si="3"/>
        <v>3301.32711</v>
      </c>
      <c r="P18" s="33">
        <f t="shared" si="2"/>
        <v>1.047</v>
      </c>
      <c r="Q18" s="11" t="s">
        <v>19</v>
      </c>
      <c r="R18" s="11" t="s">
        <v>17</v>
      </c>
    </row>
    <row r="19" s="1" customFormat="1" ht="24.75" customHeight="1" spans="1:18">
      <c r="A19" s="13" t="s">
        <v>23</v>
      </c>
      <c r="B19" s="12" t="s">
        <v>10</v>
      </c>
      <c r="C19" s="15">
        <v>2078.21</v>
      </c>
      <c r="D19" s="15">
        <v>2161.3</v>
      </c>
      <c r="E19" s="11">
        <v>2138.13</v>
      </c>
      <c r="F19" s="11">
        <v>2155.67</v>
      </c>
      <c r="G19" s="11">
        <v>2155.67</v>
      </c>
      <c r="H19" s="11">
        <v>2252.07</v>
      </c>
      <c r="I19" s="16">
        <v>2290.26</v>
      </c>
      <c r="J19" s="16">
        <v>2353.04</v>
      </c>
      <c r="K19" s="16">
        <v>2564.81</v>
      </c>
      <c r="L19" s="16">
        <f>2564.81</f>
        <v>2564.81</v>
      </c>
      <c r="M19" s="16">
        <v>2776.36</v>
      </c>
      <c r="N19" s="16" t="s">
        <v>15</v>
      </c>
      <c r="O19" s="30" t="s">
        <v>15</v>
      </c>
      <c r="P19" s="33" t="s">
        <v>15</v>
      </c>
      <c r="Q19" s="11" t="s">
        <v>11</v>
      </c>
      <c r="R19" s="11" t="s">
        <v>12</v>
      </c>
    </row>
    <row r="20" s="1" customFormat="1" ht="24.75" customHeight="1" spans="1:18">
      <c r="A20" s="14"/>
      <c r="B20" s="12" t="s">
        <v>10</v>
      </c>
      <c r="C20" s="15">
        <v>2493.85</v>
      </c>
      <c r="D20" s="15">
        <v>2593.56</v>
      </c>
      <c r="E20" s="11">
        <v>2565.75</v>
      </c>
      <c r="F20" s="11">
        <v>2586.8</v>
      </c>
      <c r="G20" s="11">
        <v>2586.8</v>
      </c>
      <c r="H20" s="11">
        <v>2702.48</v>
      </c>
      <c r="I20" s="16">
        <v>2748.31</v>
      </c>
      <c r="J20" s="11">
        <v>2823.65</v>
      </c>
      <c r="K20" s="11">
        <v>3077.77</v>
      </c>
      <c r="L20" s="11">
        <v>3077.77</v>
      </c>
      <c r="M20" s="11">
        <v>3331.64</v>
      </c>
      <c r="N20" s="11" t="s">
        <v>15</v>
      </c>
      <c r="O20" s="15" t="s">
        <v>15</v>
      </c>
      <c r="P20" s="33" t="s">
        <v>15</v>
      </c>
      <c r="Q20" s="11" t="s">
        <v>19</v>
      </c>
      <c r="R20" s="11" t="s">
        <v>17</v>
      </c>
    </row>
    <row r="21" s="1" customFormat="1" ht="24.75" customHeight="1" spans="1:18">
      <c r="A21" s="13" t="s">
        <v>25</v>
      </c>
      <c r="B21" s="12" t="s">
        <v>10</v>
      </c>
      <c r="C21" s="11">
        <v>2195.54</v>
      </c>
      <c r="D21" s="11">
        <v>2222.31</v>
      </c>
      <c r="E21" s="11">
        <v>2190.92</v>
      </c>
      <c r="F21" s="11">
        <v>2190.92</v>
      </c>
      <c r="G21" s="11">
        <v>2190.92</v>
      </c>
      <c r="H21" s="11">
        <v>2278.94</v>
      </c>
      <c r="I21" s="16">
        <v>2293.65</v>
      </c>
      <c r="J21" s="16">
        <v>2373.07</v>
      </c>
      <c r="K21" s="16">
        <v>2589.65</v>
      </c>
      <c r="L21" s="11">
        <v>2589.65</v>
      </c>
      <c r="M21" s="11">
        <v>2817.54</v>
      </c>
      <c r="N21" s="11" t="s">
        <v>15</v>
      </c>
      <c r="O21" s="15" t="s">
        <v>15</v>
      </c>
      <c r="P21" s="33" t="s">
        <v>15</v>
      </c>
      <c r="Q21" s="11" t="s">
        <v>11</v>
      </c>
      <c r="R21" s="11" t="s">
        <v>12</v>
      </c>
    </row>
    <row r="22" s="1" customFormat="1" ht="24.75" customHeight="1" spans="1:18">
      <c r="A22" s="14"/>
      <c r="B22" s="12" t="s">
        <v>10</v>
      </c>
      <c r="C22" s="11">
        <v>2634.65</v>
      </c>
      <c r="D22" s="11">
        <v>2666.77</v>
      </c>
      <c r="E22" s="11">
        <v>2629.1</v>
      </c>
      <c r="F22" s="11">
        <v>2629.1</v>
      </c>
      <c r="G22" s="11">
        <v>2629.1</v>
      </c>
      <c r="H22" s="11">
        <v>2734.73</v>
      </c>
      <c r="I22" s="11">
        <v>2752.38</v>
      </c>
      <c r="J22" s="11">
        <v>2847.69</v>
      </c>
      <c r="K22" s="11">
        <v>3107.58</v>
      </c>
      <c r="L22" s="11">
        <f t="shared" ref="L22:L28" si="4">K22</f>
        <v>3107.58</v>
      </c>
      <c r="M22" s="11">
        <v>3381.04</v>
      </c>
      <c r="N22" s="11" t="s">
        <v>15</v>
      </c>
      <c r="O22" s="15" t="s">
        <v>15</v>
      </c>
      <c r="P22" s="33" t="s">
        <v>15</v>
      </c>
      <c r="Q22" s="11" t="s">
        <v>19</v>
      </c>
      <c r="R22" s="11" t="s">
        <v>17</v>
      </c>
    </row>
    <row r="23" s="1" customFormat="1" ht="24.75" customHeight="1" spans="1:18">
      <c r="A23" s="13" t="s">
        <v>140</v>
      </c>
      <c r="B23" s="12" t="s">
        <v>10</v>
      </c>
      <c r="C23" s="16">
        <v>1948.68</v>
      </c>
      <c r="D23" s="11">
        <v>1999.05</v>
      </c>
      <c r="E23" s="11">
        <v>1950.4</v>
      </c>
      <c r="F23" s="11">
        <v>1979.2</v>
      </c>
      <c r="G23" s="11">
        <v>2052.43</v>
      </c>
      <c r="H23" s="11">
        <v>2140.7</v>
      </c>
      <c r="I23" s="11">
        <v>2140.7</v>
      </c>
      <c r="J23" s="11">
        <v>2196.15</v>
      </c>
      <c r="K23" s="11">
        <v>2396.9</v>
      </c>
      <c r="L23" s="11">
        <f t="shared" si="4"/>
        <v>2396.9</v>
      </c>
      <c r="M23" s="11">
        <v>2623.82</v>
      </c>
      <c r="N23" s="11" t="s">
        <v>15</v>
      </c>
      <c r="O23" s="15" t="s">
        <v>15</v>
      </c>
      <c r="P23" s="33" t="s">
        <v>15</v>
      </c>
      <c r="Q23" s="11" t="s">
        <v>11</v>
      </c>
      <c r="R23" s="11" t="s">
        <v>12</v>
      </c>
    </row>
    <row r="24" s="1" customFormat="1" ht="24.75" customHeight="1" spans="1:18">
      <c r="A24" s="14"/>
      <c r="B24" s="12" t="s">
        <v>10</v>
      </c>
      <c r="C24" s="16">
        <v>2338.42</v>
      </c>
      <c r="D24" s="11">
        <v>2398.86</v>
      </c>
      <c r="E24" s="11">
        <v>2340.48</v>
      </c>
      <c r="F24" s="11">
        <v>2375.04</v>
      </c>
      <c r="G24" s="11">
        <v>2462.91</v>
      </c>
      <c r="H24" s="11">
        <v>2568.84</v>
      </c>
      <c r="I24" s="11">
        <v>2568.84</v>
      </c>
      <c r="J24" s="11">
        <v>2635.38</v>
      </c>
      <c r="K24" s="11">
        <v>2876.28</v>
      </c>
      <c r="L24" s="11">
        <f t="shared" si="4"/>
        <v>2876.28</v>
      </c>
      <c r="M24" s="11">
        <v>3148.59</v>
      </c>
      <c r="N24" s="11" t="s">
        <v>15</v>
      </c>
      <c r="O24" s="15" t="s">
        <v>15</v>
      </c>
      <c r="P24" s="33" t="s">
        <v>15</v>
      </c>
      <c r="Q24" s="11" t="s">
        <v>19</v>
      </c>
      <c r="R24" s="11" t="s">
        <v>17</v>
      </c>
    </row>
    <row r="25" s="1" customFormat="1" ht="24.75" customHeight="1" spans="1:18">
      <c r="A25" s="13" t="s">
        <v>29</v>
      </c>
      <c r="B25" s="12" t="s">
        <v>10</v>
      </c>
      <c r="C25" s="16">
        <v>2232.24</v>
      </c>
      <c r="D25" s="11">
        <v>2279.64</v>
      </c>
      <c r="E25" s="11">
        <v>2249.21</v>
      </c>
      <c r="F25" s="11">
        <v>2289.73</v>
      </c>
      <c r="G25" s="11">
        <v>2289.73</v>
      </c>
      <c r="H25" s="11">
        <v>2380.33</v>
      </c>
      <c r="I25" s="11">
        <v>2455.37</v>
      </c>
      <c r="J25" s="11">
        <v>2528.9</v>
      </c>
      <c r="K25" s="11">
        <v>2746.6</v>
      </c>
      <c r="L25" s="11">
        <f t="shared" si="4"/>
        <v>2746.6</v>
      </c>
      <c r="M25" s="11">
        <v>3024.66</v>
      </c>
      <c r="N25" s="11" t="s">
        <v>15</v>
      </c>
      <c r="O25" s="15" t="s">
        <v>15</v>
      </c>
      <c r="P25" s="33" t="s">
        <v>15</v>
      </c>
      <c r="Q25" s="11" t="s">
        <v>11</v>
      </c>
      <c r="R25" s="11" t="s">
        <v>12</v>
      </c>
    </row>
    <row r="26" s="1" customFormat="1" ht="24.75" customHeight="1" spans="1:18">
      <c r="A26" s="14"/>
      <c r="B26" s="12" t="s">
        <v>10</v>
      </c>
      <c r="C26" s="16">
        <v>2678.69</v>
      </c>
      <c r="D26" s="11">
        <v>2735.57</v>
      </c>
      <c r="E26" s="11">
        <v>2699.05</v>
      </c>
      <c r="F26" s="11">
        <v>2747.68</v>
      </c>
      <c r="G26" s="11">
        <v>2747.68</v>
      </c>
      <c r="H26" s="11">
        <v>2856.39</v>
      </c>
      <c r="I26" s="11">
        <v>2946.45</v>
      </c>
      <c r="J26" s="11">
        <v>3034.68</v>
      </c>
      <c r="K26" s="11">
        <v>3295.92</v>
      </c>
      <c r="L26" s="11">
        <f t="shared" si="4"/>
        <v>3295.92</v>
      </c>
      <c r="M26" s="11">
        <v>3629.59</v>
      </c>
      <c r="N26" s="11" t="s">
        <v>15</v>
      </c>
      <c r="O26" s="15" t="s">
        <v>15</v>
      </c>
      <c r="P26" s="33" t="s">
        <v>15</v>
      </c>
      <c r="Q26" s="11" t="s">
        <v>19</v>
      </c>
      <c r="R26" s="11" t="s">
        <v>17</v>
      </c>
    </row>
    <row r="27" s="1" customFormat="1" ht="24.75" customHeight="1" spans="1:18">
      <c r="A27" s="13" t="s">
        <v>31</v>
      </c>
      <c r="B27" s="12" t="s">
        <v>10</v>
      </c>
      <c r="C27" s="17">
        <v>2056.47</v>
      </c>
      <c r="D27" s="15">
        <v>2144.17</v>
      </c>
      <c r="E27" s="11">
        <v>2124.74</v>
      </c>
      <c r="F27" s="11">
        <v>2124.74</v>
      </c>
      <c r="G27" s="11">
        <v>2177.36</v>
      </c>
      <c r="H27" s="11">
        <v>2262.42</v>
      </c>
      <c r="I27" s="11">
        <v>2262.42</v>
      </c>
      <c r="J27" s="11">
        <v>2334.72</v>
      </c>
      <c r="K27" s="11">
        <v>2547.66</v>
      </c>
      <c r="L27" s="11">
        <f t="shared" si="4"/>
        <v>2547.66</v>
      </c>
      <c r="M27" s="11">
        <v>2803.72</v>
      </c>
      <c r="N27" s="11" t="s">
        <v>15</v>
      </c>
      <c r="O27" s="15" t="s">
        <v>15</v>
      </c>
      <c r="P27" s="33" t="s">
        <v>15</v>
      </c>
      <c r="Q27" s="11" t="s">
        <v>11</v>
      </c>
      <c r="R27" s="11" t="s">
        <v>12</v>
      </c>
    </row>
    <row r="28" s="1" customFormat="1" ht="24.75" customHeight="1" spans="1:18">
      <c r="A28" s="14"/>
      <c r="B28" s="12" t="s">
        <v>10</v>
      </c>
      <c r="C28" s="17">
        <v>2467.76</v>
      </c>
      <c r="D28" s="15">
        <v>2573</v>
      </c>
      <c r="E28" s="11">
        <v>2549.69</v>
      </c>
      <c r="F28" s="11">
        <v>2549.69</v>
      </c>
      <c r="G28" s="11">
        <v>2612.84</v>
      </c>
      <c r="H28" s="11">
        <v>2714.9</v>
      </c>
      <c r="I28" s="11">
        <v>2714.9</v>
      </c>
      <c r="J28" s="11">
        <v>2801.66</v>
      </c>
      <c r="K28" s="11">
        <v>3057.19</v>
      </c>
      <c r="L28" s="11">
        <f t="shared" si="4"/>
        <v>3057.19</v>
      </c>
      <c r="M28" s="11">
        <v>3364.47</v>
      </c>
      <c r="N28" s="11" t="s">
        <v>15</v>
      </c>
      <c r="O28" s="15" t="s">
        <v>15</v>
      </c>
      <c r="P28" s="33" t="s">
        <v>15</v>
      </c>
      <c r="Q28" s="11" t="s">
        <v>19</v>
      </c>
      <c r="R28" s="11" t="s">
        <v>17</v>
      </c>
    </row>
    <row r="29" s="1" customFormat="1" ht="65.25" customHeight="1" spans="1:18">
      <c r="A29" s="11" t="s">
        <v>32</v>
      </c>
      <c r="B29" s="12" t="s">
        <v>10</v>
      </c>
      <c r="C29" s="11">
        <v>1379.26</v>
      </c>
      <c r="D29" s="11">
        <v>1379.32</v>
      </c>
      <c r="E29" s="11">
        <v>1379.32</v>
      </c>
      <c r="F29" s="11">
        <v>1406.17</v>
      </c>
      <c r="G29" s="11">
        <v>1406.17</v>
      </c>
      <c r="H29" s="11">
        <v>1476.46</v>
      </c>
      <c r="I29" s="11">
        <v>1476.46</v>
      </c>
      <c r="J29" s="11">
        <v>1529.3</v>
      </c>
      <c r="K29" s="11">
        <v>1674.47</v>
      </c>
      <c r="L29" s="11">
        <v>1674.47</v>
      </c>
      <c r="M29" s="11">
        <f>1863.96</f>
        <v>1863.96</v>
      </c>
      <c r="N29" s="11">
        <f t="shared" ref="N29:N36" si="5">M29</f>
        <v>1863.96</v>
      </c>
      <c r="O29" s="15">
        <f>N29*1.047</f>
        <v>1951.56612</v>
      </c>
      <c r="P29" s="33">
        <f>O29/N29</f>
        <v>1.047</v>
      </c>
      <c r="Q29" s="13" t="s">
        <v>81</v>
      </c>
      <c r="R29" s="11" t="s">
        <v>141</v>
      </c>
    </row>
    <row r="30" s="1" customFormat="1" ht="24.75" customHeight="1" spans="1:18">
      <c r="A30" s="11" t="s">
        <v>33</v>
      </c>
      <c r="B30" s="12" t="s">
        <v>10</v>
      </c>
      <c r="C30" s="11">
        <v>1322.47</v>
      </c>
      <c r="D30" s="11">
        <v>1332.48</v>
      </c>
      <c r="E30" s="11">
        <v>1332.48</v>
      </c>
      <c r="F30" s="11">
        <v>1307.02</v>
      </c>
      <c r="G30" s="11">
        <v>1307.02</v>
      </c>
      <c r="H30" s="11">
        <v>1356.34</v>
      </c>
      <c r="I30" s="11">
        <v>1356.34</v>
      </c>
      <c r="J30" s="11">
        <v>1404.27</v>
      </c>
      <c r="K30" s="11">
        <v>1530.16</v>
      </c>
      <c r="L30" s="11">
        <f>K30</f>
        <v>1530.16</v>
      </c>
      <c r="M30" s="11">
        <v>1677.43</v>
      </c>
      <c r="N30" s="11">
        <f t="shared" si="5"/>
        <v>1677.43</v>
      </c>
      <c r="O30" s="15">
        <f t="shared" ref="O30:O39" si="6">N30*1.047</f>
        <v>1756.26921</v>
      </c>
      <c r="P30" s="33">
        <f t="shared" ref="P30:P49" si="7">O30/N30</f>
        <v>1.047</v>
      </c>
      <c r="Q30" s="11" t="s">
        <v>11</v>
      </c>
      <c r="R30" s="11" t="s">
        <v>12</v>
      </c>
    </row>
    <row r="31" s="1" customFormat="1" ht="24.75" customHeight="1" spans="1:18">
      <c r="A31" s="11" t="s">
        <v>142</v>
      </c>
      <c r="B31" s="12" t="s">
        <v>10</v>
      </c>
      <c r="C31" s="16">
        <v>1373.46</v>
      </c>
      <c r="D31" s="16">
        <v>1433.45</v>
      </c>
      <c r="E31" s="16">
        <v>1433.45</v>
      </c>
      <c r="F31" s="16">
        <v>1456.98</v>
      </c>
      <c r="G31" s="16">
        <v>1456.98</v>
      </c>
      <c r="H31" s="16">
        <v>1513.44</v>
      </c>
      <c r="I31" s="16">
        <v>1513.44</v>
      </c>
      <c r="J31" s="16">
        <v>1564.32</v>
      </c>
      <c r="K31" s="16">
        <v>1698.18</v>
      </c>
      <c r="L31" s="16">
        <v>1698.18</v>
      </c>
      <c r="M31" s="16">
        <v>1866.45</v>
      </c>
      <c r="N31" s="16">
        <f t="shared" si="5"/>
        <v>1866.45</v>
      </c>
      <c r="O31" s="15">
        <f t="shared" si="6"/>
        <v>1954.17315</v>
      </c>
      <c r="P31" s="33">
        <f t="shared" si="7"/>
        <v>1.047</v>
      </c>
      <c r="Q31" s="11" t="s">
        <v>11</v>
      </c>
      <c r="R31" s="11" t="s">
        <v>12</v>
      </c>
    </row>
    <row r="32" s="1" customFormat="1" ht="24.75" customHeight="1" spans="1:18">
      <c r="A32" s="11" t="s">
        <v>143</v>
      </c>
      <c r="B32" s="12" t="s">
        <v>10</v>
      </c>
      <c r="C32" s="11" t="s">
        <v>15</v>
      </c>
      <c r="D32" s="11" t="s">
        <v>15</v>
      </c>
      <c r="E32" s="11" t="s">
        <v>15</v>
      </c>
      <c r="F32" s="11" t="s">
        <v>15</v>
      </c>
      <c r="G32" s="11">
        <v>1402.22</v>
      </c>
      <c r="H32" s="11">
        <v>1452.51</v>
      </c>
      <c r="I32" s="11">
        <v>1452.51</v>
      </c>
      <c r="J32" s="11">
        <v>1507.33</v>
      </c>
      <c r="K32" s="11">
        <v>1640.34</v>
      </c>
      <c r="L32" s="11">
        <f>K32</f>
        <v>1640.34</v>
      </c>
      <c r="M32" s="11">
        <v>1826.29</v>
      </c>
      <c r="N32" s="11">
        <f t="shared" si="5"/>
        <v>1826.29</v>
      </c>
      <c r="O32" s="15">
        <f t="shared" si="6"/>
        <v>1912.12563</v>
      </c>
      <c r="P32" s="33">
        <f t="shared" si="7"/>
        <v>1.047</v>
      </c>
      <c r="Q32" s="11" t="s">
        <v>11</v>
      </c>
      <c r="R32" s="11" t="s">
        <v>12</v>
      </c>
    </row>
    <row r="33" s="1" customFormat="1" ht="24.75" customHeight="1" spans="1:18">
      <c r="A33" s="11" t="s">
        <v>119</v>
      </c>
      <c r="B33" s="12" t="s">
        <v>10</v>
      </c>
      <c r="C33" s="11"/>
      <c r="D33" s="11"/>
      <c r="E33" s="11" t="s">
        <v>15</v>
      </c>
      <c r="F33" s="11" t="s">
        <v>15</v>
      </c>
      <c r="G33" s="11" t="s">
        <v>15</v>
      </c>
      <c r="H33" s="11" t="s">
        <v>15</v>
      </c>
      <c r="I33" s="11" t="s">
        <v>15</v>
      </c>
      <c r="J33" s="11" t="s">
        <v>15</v>
      </c>
      <c r="K33" s="11">
        <v>2181.21</v>
      </c>
      <c r="L33" s="11">
        <v>2181.21</v>
      </c>
      <c r="M33" s="11">
        <v>2381.96</v>
      </c>
      <c r="N33" s="11">
        <f t="shared" si="5"/>
        <v>2381.96</v>
      </c>
      <c r="O33" s="15">
        <f t="shared" si="6"/>
        <v>2493.91212</v>
      </c>
      <c r="P33" s="33">
        <f t="shared" si="7"/>
        <v>1.047</v>
      </c>
      <c r="Q33" s="11" t="s">
        <v>11</v>
      </c>
      <c r="R33" s="11" t="s">
        <v>12</v>
      </c>
    </row>
    <row r="34" s="1" customFormat="1" ht="44.25" customHeight="1" spans="1:18">
      <c r="A34" s="11" t="s">
        <v>120</v>
      </c>
      <c r="B34" s="12" t="s">
        <v>10</v>
      </c>
      <c r="C34" s="11"/>
      <c r="D34" s="11"/>
      <c r="E34" s="11" t="s">
        <v>15</v>
      </c>
      <c r="F34" s="11" t="s">
        <v>15</v>
      </c>
      <c r="G34" s="11" t="s">
        <v>15</v>
      </c>
      <c r="H34" s="11" t="s">
        <v>15</v>
      </c>
      <c r="I34" s="11" t="s">
        <v>15</v>
      </c>
      <c r="J34" s="11">
        <v>1750.65</v>
      </c>
      <c r="K34" s="29">
        <v>1878.67</v>
      </c>
      <c r="L34" s="29">
        <v>1878.67</v>
      </c>
      <c r="M34" s="29">
        <v>1941.38</v>
      </c>
      <c r="N34" s="29">
        <f t="shared" si="5"/>
        <v>1941.38</v>
      </c>
      <c r="O34" s="15">
        <f t="shared" si="6"/>
        <v>2032.62486</v>
      </c>
      <c r="P34" s="33">
        <f t="shared" si="7"/>
        <v>1.047</v>
      </c>
      <c r="Q34" s="11" t="s">
        <v>11</v>
      </c>
      <c r="R34" s="11" t="s">
        <v>17</v>
      </c>
    </row>
    <row r="35" s="1" customFormat="1" ht="30.75" customHeight="1" spans="1:18">
      <c r="A35" s="11" t="s">
        <v>35</v>
      </c>
      <c r="B35" s="12" t="s">
        <v>10</v>
      </c>
      <c r="C35" s="11">
        <v>1241.49</v>
      </c>
      <c r="D35" s="11">
        <v>1265.63</v>
      </c>
      <c r="E35" s="11">
        <v>1265.63</v>
      </c>
      <c r="F35" s="11">
        <v>1311.02</v>
      </c>
      <c r="G35" s="11">
        <v>1311.02</v>
      </c>
      <c r="H35" s="11">
        <v>1368.21</v>
      </c>
      <c r="I35" s="11">
        <v>1368.21</v>
      </c>
      <c r="J35" s="11">
        <v>1453.28</v>
      </c>
      <c r="K35" s="11">
        <v>1585.06</v>
      </c>
      <c r="L35" s="11">
        <f>K35</f>
        <v>1585.06</v>
      </c>
      <c r="M35" s="11">
        <v>1727.7</v>
      </c>
      <c r="N35" s="11">
        <f t="shared" si="5"/>
        <v>1727.7</v>
      </c>
      <c r="O35" s="15">
        <f t="shared" si="6"/>
        <v>1808.9019</v>
      </c>
      <c r="P35" s="33">
        <f t="shared" si="7"/>
        <v>1.047</v>
      </c>
      <c r="Q35" s="11" t="s">
        <v>11</v>
      </c>
      <c r="R35" s="11" t="s">
        <v>12</v>
      </c>
    </row>
    <row r="36" s="1" customFormat="1" ht="38" spans="1:18">
      <c r="A36" s="11" t="s">
        <v>36</v>
      </c>
      <c r="B36" s="12" t="s">
        <v>10</v>
      </c>
      <c r="C36" s="11">
        <v>1292.31</v>
      </c>
      <c r="D36" s="11">
        <v>1317.67</v>
      </c>
      <c r="E36" s="11">
        <v>1317.67</v>
      </c>
      <c r="F36" s="11">
        <v>1361.64</v>
      </c>
      <c r="G36" s="11">
        <v>1361.64</v>
      </c>
      <c r="H36" s="11">
        <v>1393.87</v>
      </c>
      <c r="I36" s="11">
        <v>1393.87</v>
      </c>
      <c r="J36" s="11">
        <v>1463.59</v>
      </c>
      <c r="K36" s="11">
        <v>1556.6</v>
      </c>
      <c r="L36" s="11">
        <v>1556.6</v>
      </c>
      <c r="M36" s="11">
        <v>1713.81</v>
      </c>
      <c r="N36" s="11">
        <f t="shared" si="5"/>
        <v>1713.81</v>
      </c>
      <c r="O36" s="15">
        <f t="shared" si="6"/>
        <v>1794.35907</v>
      </c>
      <c r="P36" s="33">
        <f t="shared" si="7"/>
        <v>1.047</v>
      </c>
      <c r="Q36" s="14" t="s">
        <v>81</v>
      </c>
      <c r="R36" s="11" t="s">
        <v>141</v>
      </c>
    </row>
    <row r="37" s="1" customFormat="1" ht="19" hidden="1" spans="1:18">
      <c r="A37" s="11" t="s">
        <v>37</v>
      </c>
      <c r="B37" s="12" t="s">
        <v>10</v>
      </c>
      <c r="C37" s="11">
        <v>1213.75</v>
      </c>
      <c r="D37" s="11">
        <v>1225.67</v>
      </c>
      <c r="E37" s="11">
        <v>1225.67</v>
      </c>
      <c r="F37" s="11">
        <v>1268.16</v>
      </c>
      <c r="G37" s="11">
        <v>1543.39</v>
      </c>
      <c r="H37" s="11">
        <v>1610.34</v>
      </c>
      <c r="I37" s="11" t="s">
        <v>15</v>
      </c>
      <c r="J37" s="11" t="s">
        <v>15</v>
      </c>
      <c r="K37" s="11" t="s">
        <v>15</v>
      </c>
      <c r="L37" s="11"/>
      <c r="M37" s="11"/>
      <c r="N37" s="11"/>
      <c r="O37" s="15">
        <f t="shared" si="6"/>
        <v>0</v>
      </c>
      <c r="P37" s="33" t="e">
        <f t="shared" si="7"/>
        <v>#DIV/0!</v>
      </c>
      <c r="Q37" s="11" t="s">
        <v>19</v>
      </c>
      <c r="R37" s="11" t="s">
        <v>12</v>
      </c>
    </row>
    <row r="38" s="1" customFormat="1" ht="18" customHeight="1" spans="1:18">
      <c r="A38" s="13" t="s">
        <v>38</v>
      </c>
      <c r="B38" s="12" t="s">
        <v>10</v>
      </c>
      <c r="C38" s="15">
        <v>1179.62</v>
      </c>
      <c r="D38" s="15">
        <v>1126.7</v>
      </c>
      <c r="E38" s="11">
        <v>1126.7</v>
      </c>
      <c r="F38" s="11">
        <v>1167.2</v>
      </c>
      <c r="G38" s="29">
        <v>1167.2</v>
      </c>
      <c r="H38" s="29">
        <v>1208.29</v>
      </c>
      <c r="I38" s="29">
        <v>1208.29</v>
      </c>
      <c r="J38" s="29">
        <v>1279.3</v>
      </c>
      <c r="K38" s="29">
        <v>1353.16</v>
      </c>
      <c r="L38" s="29">
        <v>1353.15882991795</v>
      </c>
      <c r="M38" s="29">
        <v>1463.51319793131</v>
      </c>
      <c r="N38" s="29">
        <f t="shared" ref="N38:N49" si="8">M38</f>
        <v>1463.51319793131</v>
      </c>
      <c r="O38" s="15">
        <f t="shared" si="6"/>
        <v>1532.29831823408</v>
      </c>
      <c r="P38" s="33">
        <f t="shared" si="7"/>
        <v>1.047</v>
      </c>
      <c r="Q38" s="11" t="s">
        <v>11</v>
      </c>
      <c r="R38" s="11" t="s">
        <v>12</v>
      </c>
    </row>
    <row r="39" s="1" customFormat="1" ht="19" spans="1:18">
      <c r="A39" s="14"/>
      <c r="B39" s="12" t="s">
        <v>10</v>
      </c>
      <c r="C39" s="15">
        <v>1415.55</v>
      </c>
      <c r="D39" s="15">
        <v>1352.04</v>
      </c>
      <c r="E39" s="11">
        <v>1352.04</v>
      </c>
      <c r="F39" s="11">
        <v>1400.63</v>
      </c>
      <c r="G39" s="29">
        <v>1400.63</v>
      </c>
      <c r="H39" s="29">
        <v>1449.95</v>
      </c>
      <c r="I39" s="29">
        <v>1449.95</v>
      </c>
      <c r="J39" s="29">
        <v>1535.16</v>
      </c>
      <c r="K39" s="29">
        <v>1623.79</v>
      </c>
      <c r="L39" s="29">
        <v>1623.79</v>
      </c>
      <c r="M39" s="29">
        <v>1756.2158</v>
      </c>
      <c r="N39" s="29">
        <f t="shared" si="8"/>
        <v>1756.2158</v>
      </c>
      <c r="O39" s="15">
        <f t="shared" si="6"/>
        <v>1838.7579426</v>
      </c>
      <c r="P39" s="33">
        <f t="shared" si="7"/>
        <v>1.047</v>
      </c>
      <c r="Q39" s="11" t="s">
        <v>19</v>
      </c>
      <c r="R39" s="11" t="s">
        <v>17</v>
      </c>
    </row>
    <row r="40" s="1" customFormat="1" ht="19" spans="1:18">
      <c r="A40" s="13" t="s">
        <v>39</v>
      </c>
      <c r="B40" s="12" t="s">
        <v>10</v>
      </c>
      <c r="C40" s="11">
        <v>1972.58</v>
      </c>
      <c r="D40" s="11">
        <v>1972.58</v>
      </c>
      <c r="E40" s="11">
        <v>1972.58</v>
      </c>
      <c r="F40" s="11">
        <v>2045.68</v>
      </c>
      <c r="G40" s="11">
        <v>2045.68</v>
      </c>
      <c r="H40" s="11">
        <v>2068.88</v>
      </c>
      <c r="I40" s="16">
        <v>2068.88</v>
      </c>
      <c r="J40" s="16">
        <v>2173.27</v>
      </c>
      <c r="K40" s="16">
        <v>2324.76</v>
      </c>
      <c r="L40" s="16">
        <f>2324.76</f>
        <v>2324.76</v>
      </c>
      <c r="M40" s="16">
        <f>2561.39</f>
        <v>2561.39</v>
      </c>
      <c r="N40" s="16">
        <f t="shared" si="8"/>
        <v>2561.39</v>
      </c>
      <c r="O40" s="30">
        <f>N40*1.1</f>
        <v>2817.529</v>
      </c>
      <c r="P40" s="33">
        <f t="shared" si="7"/>
        <v>1.1</v>
      </c>
      <c r="Q40" s="11" t="s">
        <v>11</v>
      </c>
      <c r="R40" s="11" t="s">
        <v>12</v>
      </c>
    </row>
    <row r="41" s="1" customFormat="1" ht="19" spans="1:18">
      <c r="A41" s="14"/>
      <c r="B41" s="12" t="s">
        <v>10</v>
      </c>
      <c r="C41" s="11">
        <v>1610.31</v>
      </c>
      <c r="D41" s="11">
        <v>1739.13</v>
      </c>
      <c r="E41" s="11">
        <v>1739.13</v>
      </c>
      <c r="F41" s="11">
        <v>1843.48</v>
      </c>
      <c r="G41" s="11">
        <v>1843.48</v>
      </c>
      <c r="H41" s="11">
        <v>1954.09</v>
      </c>
      <c r="I41" s="16">
        <v>1954.09</v>
      </c>
      <c r="J41" s="16">
        <v>2071.33</v>
      </c>
      <c r="K41" s="16">
        <v>2195.61</v>
      </c>
      <c r="L41" s="16">
        <f>2195.61</f>
        <v>2195.61</v>
      </c>
      <c r="M41" s="16">
        <v>2340.53</v>
      </c>
      <c r="N41" s="16">
        <f t="shared" si="8"/>
        <v>2340.53</v>
      </c>
      <c r="O41" s="30">
        <f>N41*1.07</f>
        <v>2504.3671</v>
      </c>
      <c r="P41" s="33">
        <f t="shared" si="7"/>
        <v>1.07</v>
      </c>
      <c r="Q41" s="11" t="s">
        <v>19</v>
      </c>
      <c r="R41" s="11" t="s">
        <v>17</v>
      </c>
    </row>
    <row r="42" s="1" customFormat="1" ht="38" spans="1:18">
      <c r="A42" s="11" t="s">
        <v>40</v>
      </c>
      <c r="B42" s="12" t="s">
        <v>10</v>
      </c>
      <c r="C42" s="18">
        <v>1242.06</v>
      </c>
      <c r="D42" s="18">
        <v>1242.06</v>
      </c>
      <c r="E42" s="11">
        <v>1242.06</v>
      </c>
      <c r="F42" s="11">
        <v>1279.9</v>
      </c>
      <c r="G42" s="11">
        <v>1279.9</v>
      </c>
      <c r="H42" s="11">
        <v>1310.82</v>
      </c>
      <c r="I42" s="11">
        <v>1310.82</v>
      </c>
      <c r="J42" s="11">
        <v>1373.22</v>
      </c>
      <c r="K42" s="11">
        <v>1490.78</v>
      </c>
      <c r="L42" s="11">
        <f t="shared" ref="L42:L47" si="9">K42</f>
        <v>1490.78</v>
      </c>
      <c r="M42" s="11">
        <v>1623.65</v>
      </c>
      <c r="N42" s="11">
        <f t="shared" si="8"/>
        <v>1623.65</v>
      </c>
      <c r="O42" s="15">
        <f>N42*1.047</f>
        <v>1699.96155</v>
      </c>
      <c r="P42" s="33">
        <f t="shared" si="7"/>
        <v>1.047</v>
      </c>
      <c r="Q42" s="11" t="s">
        <v>81</v>
      </c>
      <c r="R42" s="11" t="s">
        <v>12</v>
      </c>
    </row>
    <row r="43" s="1" customFormat="1" ht="19" spans="1:18">
      <c r="A43" s="11" t="s">
        <v>144</v>
      </c>
      <c r="B43" s="12" t="s">
        <v>10</v>
      </c>
      <c r="C43" s="18" t="s">
        <v>15</v>
      </c>
      <c r="D43" s="18" t="s">
        <v>15</v>
      </c>
      <c r="E43" s="11" t="s">
        <v>15</v>
      </c>
      <c r="F43" s="11" t="s">
        <v>15</v>
      </c>
      <c r="G43" s="11" t="s">
        <v>15</v>
      </c>
      <c r="H43" s="11" t="s">
        <v>15</v>
      </c>
      <c r="I43" s="11">
        <v>2070.15</v>
      </c>
      <c r="J43" s="11">
        <v>2137.25</v>
      </c>
      <c r="K43" s="11">
        <v>2272.35</v>
      </c>
      <c r="L43" s="11">
        <f t="shared" si="9"/>
        <v>2272.35</v>
      </c>
      <c r="M43" s="11">
        <v>2419.96</v>
      </c>
      <c r="N43" s="11">
        <f t="shared" si="8"/>
        <v>2419.96</v>
      </c>
      <c r="O43" s="15">
        <f t="shared" ref="O43:O49" si="10">N43*1.047</f>
        <v>2533.69812</v>
      </c>
      <c r="P43" s="33">
        <f t="shared" si="7"/>
        <v>1.047</v>
      </c>
      <c r="Q43" s="11" t="s">
        <v>11</v>
      </c>
      <c r="R43" s="11" t="s">
        <v>145</v>
      </c>
    </row>
    <row r="44" s="1" customFormat="1" ht="19" spans="1:18">
      <c r="A44" s="13" t="s">
        <v>42</v>
      </c>
      <c r="B44" s="12" t="s">
        <v>10</v>
      </c>
      <c r="C44" s="11">
        <v>1503.75</v>
      </c>
      <c r="D44" s="11">
        <v>1492.16</v>
      </c>
      <c r="E44" s="11">
        <v>1492.16</v>
      </c>
      <c r="F44" s="11">
        <v>1515.52</v>
      </c>
      <c r="G44" s="11">
        <v>1515.52</v>
      </c>
      <c r="H44" s="11">
        <v>1579.09</v>
      </c>
      <c r="I44" s="11">
        <v>1579.09</v>
      </c>
      <c r="J44" s="11">
        <v>1587.62</v>
      </c>
      <c r="K44" s="11">
        <v>1621.85</v>
      </c>
      <c r="L44" s="11">
        <f t="shared" si="9"/>
        <v>1621.85</v>
      </c>
      <c r="M44" s="11">
        <v>1738.68</v>
      </c>
      <c r="N44" s="11">
        <f t="shared" si="8"/>
        <v>1738.68</v>
      </c>
      <c r="O44" s="15">
        <f t="shared" si="10"/>
        <v>1820.39796</v>
      </c>
      <c r="P44" s="33">
        <f t="shared" si="7"/>
        <v>1.047</v>
      </c>
      <c r="Q44" s="11" t="s">
        <v>11</v>
      </c>
      <c r="R44" s="11" t="s">
        <v>12</v>
      </c>
    </row>
    <row r="45" s="1" customFormat="1" ht="19" spans="1:18">
      <c r="A45" s="14"/>
      <c r="B45" s="12" t="s">
        <v>10</v>
      </c>
      <c r="C45" s="11">
        <v>1804.49</v>
      </c>
      <c r="D45" s="11">
        <v>1790.59</v>
      </c>
      <c r="E45" s="11">
        <v>1790.59</v>
      </c>
      <c r="F45" s="11">
        <v>1818.62</v>
      </c>
      <c r="G45" s="11">
        <v>1818.62</v>
      </c>
      <c r="H45" s="11">
        <v>1894.91</v>
      </c>
      <c r="I45" s="11">
        <v>1894.91</v>
      </c>
      <c r="J45" s="11">
        <v>1905.15</v>
      </c>
      <c r="K45" s="11">
        <v>1946.22</v>
      </c>
      <c r="L45" s="11">
        <f t="shared" si="9"/>
        <v>1946.22</v>
      </c>
      <c r="M45" s="11">
        <v>2086.41</v>
      </c>
      <c r="N45" s="11">
        <f t="shared" si="8"/>
        <v>2086.41</v>
      </c>
      <c r="O45" s="15">
        <f t="shared" si="10"/>
        <v>2184.47127</v>
      </c>
      <c r="P45" s="33">
        <f t="shared" si="7"/>
        <v>1.047</v>
      </c>
      <c r="Q45" s="11" t="s">
        <v>19</v>
      </c>
      <c r="R45" s="11" t="s">
        <v>17</v>
      </c>
    </row>
    <row r="46" s="1" customFormat="1" ht="38.25" customHeight="1" spans="1:18">
      <c r="A46" s="11" t="s">
        <v>43</v>
      </c>
      <c r="B46" s="12" t="s">
        <v>10</v>
      </c>
      <c r="C46" s="11" t="s">
        <v>15</v>
      </c>
      <c r="D46" s="11" t="s">
        <v>15</v>
      </c>
      <c r="E46" s="11" t="s">
        <v>15</v>
      </c>
      <c r="F46" s="11" t="s">
        <v>15</v>
      </c>
      <c r="G46" s="11">
        <v>1543.39</v>
      </c>
      <c r="H46" s="11">
        <v>1610.34</v>
      </c>
      <c r="I46" s="29">
        <v>1610.34</v>
      </c>
      <c r="J46" s="29">
        <v>1672.78</v>
      </c>
      <c r="K46" s="29">
        <v>1783.72</v>
      </c>
      <c r="L46" s="29">
        <f t="shared" si="9"/>
        <v>1783.72</v>
      </c>
      <c r="M46" s="29">
        <v>1953.01</v>
      </c>
      <c r="N46" s="29">
        <f t="shared" si="8"/>
        <v>1953.01</v>
      </c>
      <c r="O46" s="15">
        <f t="shared" si="10"/>
        <v>2044.80147</v>
      </c>
      <c r="P46" s="33">
        <f t="shared" si="7"/>
        <v>1.047</v>
      </c>
      <c r="Q46" s="11" t="s">
        <v>81</v>
      </c>
      <c r="R46" s="11" t="s">
        <v>12</v>
      </c>
    </row>
    <row r="47" s="1" customFormat="1" ht="45" customHeight="1" spans="1:18">
      <c r="A47" s="13" t="s">
        <v>44</v>
      </c>
      <c r="B47" s="12" t="s">
        <v>10</v>
      </c>
      <c r="C47" s="11" t="s">
        <v>15</v>
      </c>
      <c r="D47" s="11" t="s">
        <v>15</v>
      </c>
      <c r="E47" s="11">
        <v>2400.55</v>
      </c>
      <c r="F47" s="11">
        <v>2435.11</v>
      </c>
      <c r="G47" s="11">
        <v>2522.99</v>
      </c>
      <c r="H47" s="11">
        <v>2631.98</v>
      </c>
      <c r="I47" s="11">
        <f>H47</f>
        <v>2631.98</v>
      </c>
      <c r="J47" s="11">
        <v>2699.47</v>
      </c>
      <c r="K47" s="13">
        <v>2943.71</v>
      </c>
      <c r="L47" s="13">
        <f t="shared" si="9"/>
        <v>2943.71</v>
      </c>
      <c r="M47" s="13">
        <v>3264.33</v>
      </c>
      <c r="N47" s="13">
        <f t="shared" si="8"/>
        <v>3264.33</v>
      </c>
      <c r="O47" s="15">
        <f t="shared" si="10"/>
        <v>3417.75351</v>
      </c>
      <c r="P47" s="33">
        <f t="shared" si="7"/>
        <v>1.047</v>
      </c>
      <c r="Q47" s="11" t="s">
        <v>81</v>
      </c>
      <c r="R47" s="13" t="s">
        <v>146</v>
      </c>
    </row>
    <row r="48" s="1" customFormat="1" ht="45" customHeight="1" spans="1:18">
      <c r="A48" s="11" t="s">
        <v>147</v>
      </c>
      <c r="B48" s="12" t="s">
        <v>10</v>
      </c>
      <c r="C48" s="11"/>
      <c r="D48" s="11"/>
      <c r="E48" s="11">
        <v>35.33</v>
      </c>
      <c r="F48" s="11">
        <v>35.33</v>
      </c>
      <c r="G48" s="11">
        <v>35.33</v>
      </c>
      <c r="H48" s="11">
        <v>37.15</v>
      </c>
      <c r="I48" s="11">
        <v>37.15</v>
      </c>
      <c r="J48" s="11">
        <v>37.69</v>
      </c>
      <c r="K48" s="29">
        <v>39.67</v>
      </c>
      <c r="L48" s="29">
        <v>39.67</v>
      </c>
      <c r="M48" s="29">
        <v>44.53</v>
      </c>
      <c r="N48" s="29">
        <f t="shared" si="8"/>
        <v>44.53</v>
      </c>
      <c r="O48" s="15">
        <f t="shared" si="10"/>
        <v>46.62291</v>
      </c>
      <c r="P48" s="33">
        <f t="shared" si="7"/>
        <v>1.047</v>
      </c>
      <c r="Q48" s="11" t="s">
        <v>81</v>
      </c>
      <c r="R48" s="11" t="s">
        <v>12</v>
      </c>
    </row>
    <row r="49" s="1" customFormat="1" ht="38" spans="1:18">
      <c r="A49" s="11" t="s">
        <v>45</v>
      </c>
      <c r="B49" s="12" t="s">
        <v>10</v>
      </c>
      <c r="C49" s="11" t="s">
        <v>15</v>
      </c>
      <c r="D49" s="11" t="s">
        <v>15</v>
      </c>
      <c r="E49" s="11" t="s">
        <v>15</v>
      </c>
      <c r="F49" s="11" t="s">
        <v>15</v>
      </c>
      <c r="G49" s="11" t="s">
        <v>15</v>
      </c>
      <c r="H49" s="11" t="s">
        <v>15</v>
      </c>
      <c r="I49" s="16">
        <v>23.47</v>
      </c>
      <c r="J49" s="16">
        <v>23.75</v>
      </c>
      <c r="K49" s="29">
        <v>25.02</v>
      </c>
      <c r="L49" s="29">
        <v>25.02</v>
      </c>
      <c r="M49" s="29">
        <v>28.09</v>
      </c>
      <c r="N49" s="29">
        <f t="shared" si="8"/>
        <v>28.09</v>
      </c>
      <c r="O49" s="15">
        <f t="shared" si="10"/>
        <v>29.41023</v>
      </c>
      <c r="P49" s="33">
        <f t="shared" si="7"/>
        <v>1.047</v>
      </c>
      <c r="Q49" s="11" t="s">
        <v>81</v>
      </c>
      <c r="R49" s="11" t="s">
        <v>12</v>
      </c>
    </row>
    <row r="50" s="1" customFormat="1" ht="30" customHeight="1" spans="1:18">
      <c r="A50" s="19" t="s">
        <v>148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35"/>
    </row>
    <row r="51" s="1" customFormat="1" ht="19" hidden="1" spans="1:18">
      <c r="A51" s="11" t="s">
        <v>37</v>
      </c>
      <c r="B51" s="12" t="s">
        <v>47</v>
      </c>
      <c r="C51" s="11">
        <v>27.94</v>
      </c>
      <c r="D51" s="11">
        <f>C51</f>
        <v>27.94</v>
      </c>
      <c r="E51" s="11">
        <v>29.33</v>
      </c>
      <c r="F51" s="11">
        <v>29.33</v>
      </c>
      <c r="G51" s="11" t="s">
        <v>15</v>
      </c>
      <c r="H51" s="11" t="s">
        <v>15</v>
      </c>
      <c r="I51" s="11" t="s">
        <v>15</v>
      </c>
      <c r="J51" s="11" t="s">
        <v>15</v>
      </c>
      <c r="K51" s="29" t="s">
        <v>15</v>
      </c>
      <c r="L51" s="29"/>
      <c r="M51" s="29"/>
      <c r="N51" s="29"/>
      <c r="O51" s="29"/>
      <c r="P51" s="33" t="e">
        <f t="shared" ref="P51" si="11">(K51-J51)/J51</f>
        <v>#VALUE!</v>
      </c>
      <c r="Q51" s="11" t="s">
        <v>15</v>
      </c>
      <c r="R51" s="11" t="s">
        <v>12</v>
      </c>
    </row>
    <row r="52" s="1" customFormat="1" ht="38" spans="1:18">
      <c r="A52" s="11" t="s">
        <v>48</v>
      </c>
      <c r="B52" s="12" t="s">
        <v>47</v>
      </c>
      <c r="C52" s="11"/>
      <c r="D52" s="11"/>
      <c r="E52" s="11" t="s">
        <v>15</v>
      </c>
      <c r="F52" s="11" t="s">
        <v>15</v>
      </c>
      <c r="G52" s="11" t="s">
        <v>15</v>
      </c>
      <c r="H52" s="11" t="s">
        <v>15</v>
      </c>
      <c r="I52" s="15">
        <f>I46*0.0655+28.18</f>
        <v>133.65727</v>
      </c>
      <c r="J52" s="15">
        <f>J46*0.0655+28.18</f>
        <v>137.74709</v>
      </c>
      <c r="K52" s="29">
        <f>K46*0.0655+26.93</f>
        <v>143.76366</v>
      </c>
      <c r="L52" s="29">
        <f>(L46*0.0655)+26.93</f>
        <v>143.76366</v>
      </c>
      <c r="M52" s="29">
        <f>(M46*0.0655)+28.74</f>
        <v>156.662155</v>
      </c>
      <c r="N52" s="29">
        <f t="shared" ref="N52:N58" si="12">M52</f>
        <v>156.662155</v>
      </c>
      <c r="O52" s="29">
        <f>N52*1.047</f>
        <v>164.025276285</v>
      </c>
      <c r="P52" s="33">
        <f>O52/N52</f>
        <v>1.047</v>
      </c>
      <c r="Q52" s="11" t="s">
        <v>81</v>
      </c>
      <c r="R52" s="11" t="s">
        <v>12</v>
      </c>
    </row>
    <row r="53" s="1" customFormat="1" ht="25.5" customHeight="1" spans="1:18">
      <c r="A53" s="13" t="s">
        <v>42</v>
      </c>
      <c r="B53" s="12" t="s">
        <v>47</v>
      </c>
      <c r="C53" s="15">
        <v>15.4</v>
      </c>
      <c r="D53" s="15">
        <v>15.4</v>
      </c>
      <c r="E53" s="11">
        <v>15.45</v>
      </c>
      <c r="F53" s="15">
        <f>F44*0.0655+15.45</f>
        <v>114.71656</v>
      </c>
      <c r="G53" s="15">
        <f>G44*0.0655+15.45</f>
        <v>114.71656</v>
      </c>
      <c r="H53" s="15">
        <f>H44*0.0655+15.78</f>
        <v>119.210395</v>
      </c>
      <c r="I53" s="15">
        <f>I44*0.0655+15.78</f>
        <v>119.210395</v>
      </c>
      <c r="J53" s="15">
        <f>J44*0.0655+15.91</f>
        <v>119.89911</v>
      </c>
      <c r="K53" s="29">
        <f>K44*0.0655+16.54</f>
        <v>122.771175</v>
      </c>
      <c r="L53" s="29">
        <f>(L44*0.0655)+16.54</f>
        <v>122.771175</v>
      </c>
      <c r="M53" s="29">
        <f>M44*0.0655+17.54</f>
        <v>131.42354</v>
      </c>
      <c r="N53" s="29">
        <f t="shared" si="12"/>
        <v>131.42354</v>
      </c>
      <c r="O53" s="29">
        <f t="shared" ref="O53:O56" si="13">N53*1.047</f>
        <v>137.60044638</v>
      </c>
      <c r="P53" s="33">
        <f t="shared" ref="P53:P58" si="14">O53/N53</f>
        <v>1.047</v>
      </c>
      <c r="Q53" s="11" t="s">
        <v>11</v>
      </c>
      <c r="R53" s="11" t="s">
        <v>12</v>
      </c>
    </row>
    <row r="54" s="1" customFormat="1" ht="25.5" customHeight="1" spans="1:18">
      <c r="A54" s="14"/>
      <c r="B54" s="12" t="s">
        <v>47</v>
      </c>
      <c r="C54" s="15">
        <v>18.48</v>
      </c>
      <c r="D54" s="15">
        <f>C54</f>
        <v>18.48</v>
      </c>
      <c r="E54" s="11">
        <v>18.52</v>
      </c>
      <c r="F54" s="15">
        <f>F45*0.0655+18.56</f>
        <v>137.67961</v>
      </c>
      <c r="G54" s="30">
        <f>G45*0.0655+18.56</f>
        <v>137.67961</v>
      </c>
      <c r="H54" s="15">
        <f>H45*0.0655+18.94</f>
        <v>143.056605</v>
      </c>
      <c r="I54" s="15">
        <f>I45*0.0655+18.94</f>
        <v>143.056605</v>
      </c>
      <c r="J54" s="15">
        <f>J45*0.0655+19.09</f>
        <v>143.877325</v>
      </c>
      <c r="K54" s="29">
        <f>K45*0.0655+19.85</f>
        <v>147.32741</v>
      </c>
      <c r="L54" s="29">
        <f>L45*0.0655+19.85</f>
        <v>147.32741</v>
      </c>
      <c r="M54" s="29">
        <f>M45*0.0655+21.04</f>
        <v>157.699855</v>
      </c>
      <c r="N54" s="29">
        <f t="shared" si="12"/>
        <v>157.699855</v>
      </c>
      <c r="O54" s="29">
        <f t="shared" si="13"/>
        <v>165.111748185</v>
      </c>
      <c r="P54" s="33">
        <f t="shared" si="14"/>
        <v>1.047</v>
      </c>
      <c r="Q54" s="11" t="s">
        <v>19</v>
      </c>
      <c r="R54" s="11" t="s">
        <v>17</v>
      </c>
    </row>
    <row r="55" s="1" customFormat="1" ht="38" spans="1:18">
      <c r="A55" s="11" t="s">
        <v>44</v>
      </c>
      <c r="B55" s="12" t="s">
        <v>47</v>
      </c>
      <c r="C55" s="11" t="s">
        <v>15</v>
      </c>
      <c r="D55" s="11" t="s">
        <v>15</v>
      </c>
      <c r="E55" s="11">
        <v>18.76</v>
      </c>
      <c r="F55" s="15">
        <f>F47*0.0655+18.76</f>
        <v>178.259705</v>
      </c>
      <c r="G55" s="15">
        <f>G47*0.0655+19.44</f>
        <v>184.695845</v>
      </c>
      <c r="H55" s="15">
        <v>192.62469</v>
      </c>
      <c r="I55" s="15">
        <f>H55</f>
        <v>192.62469</v>
      </c>
      <c r="J55" s="15">
        <f>J47*0.0655+J71</f>
        <v>194.595285</v>
      </c>
      <c r="K55" s="29">
        <f>K47*0.0655+18.32</f>
        <v>211.133005</v>
      </c>
      <c r="L55" s="26">
        <f>(L47*0.0655)+18.32</f>
        <v>211.133005</v>
      </c>
      <c r="M55" s="26">
        <f>(M47*0.0655)+19.24</f>
        <v>233.053615</v>
      </c>
      <c r="N55" s="26">
        <f t="shared" si="12"/>
        <v>233.053615</v>
      </c>
      <c r="O55" s="29">
        <f t="shared" si="13"/>
        <v>244.007134905</v>
      </c>
      <c r="P55" s="33">
        <f t="shared" si="14"/>
        <v>1.047</v>
      </c>
      <c r="Q55" s="11" t="s">
        <v>81</v>
      </c>
      <c r="R55" s="11" t="s">
        <v>146</v>
      </c>
    </row>
    <row r="56" s="1" customFormat="1" ht="41.25" customHeight="1" spans="1:18">
      <c r="A56" s="13" t="s">
        <v>32</v>
      </c>
      <c r="B56" s="21" t="s">
        <v>47</v>
      </c>
      <c r="C56" s="11">
        <v>25.01</v>
      </c>
      <c r="D56" s="11">
        <v>25.01</v>
      </c>
      <c r="E56" s="11">
        <v>28.56</v>
      </c>
      <c r="F56" s="15">
        <f>F29*0.0655+F62</f>
        <v>120.464135</v>
      </c>
      <c r="G56" s="15">
        <f>G29*0.0655+G62</f>
        <v>120.464135</v>
      </c>
      <c r="H56" s="15">
        <f>H29*0.0655+29.22</f>
        <v>125.92813</v>
      </c>
      <c r="I56" s="15">
        <f>H56</f>
        <v>125.92813</v>
      </c>
      <c r="J56" s="15">
        <f>J29*0.0655+J62</f>
        <v>129.38915</v>
      </c>
      <c r="K56" s="29">
        <f>K29*0.0655+K62</f>
        <v>139.657785</v>
      </c>
      <c r="L56" s="31">
        <f>L29*0.0655+29.98</f>
        <v>139.657785</v>
      </c>
      <c r="M56" s="31">
        <f>M29*0.0655+31.64</f>
        <v>153.72938</v>
      </c>
      <c r="N56" s="31">
        <f t="shared" si="12"/>
        <v>153.72938</v>
      </c>
      <c r="O56" s="29">
        <f t="shared" si="13"/>
        <v>160.95466086</v>
      </c>
      <c r="P56" s="33">
        <f t="shared" si="14"/>
        <v>1.047</v>
      </c>
      <c r="Q56" s="13" t="s">
        <v>81</v>
      </c>
      <c r="R56" s="13" t="s">
        <v>141</v>
      </c>
    </row>
    <row r="57" s="1" customFormat="1" ht="30" customHeight="1" spans="1:18">
      <c r="A57" s="22" t="s">
        <v>39</v>
      </c>
      <c r="B57" s="23" t="s">
        <v>47</v>
      </c>
      <c r="C57" s="24">
        <v>20.84</v>
      </c>
      <c r="D57" s="24">
        <v>20.84</v>
      </c>
      <c r="E57" s="26">
        <f>E40*0.0655+24.29</f>
        <v>153.49399</v>
      </c>
      <c r="F57" s="26">
        <f>F40*0.0655+24.29</f>
        <v>158.28204</v>
      </c>
      <c r="G57" s="26">
        <f>G40*0.0655+24.29</f>
        <v>158.28204</v>
      </c>
      <c r="H57" s="26">
        <f>H40*0.0655+24.35</f>
        <v>159.86164</v>
      </c>
      <c r="I57" s="26">
        <f>I40*0.0655+24.35</f>
        <v>159.86164</v>
      </c>
      <c r="J57" s="26">
        <f>J40*0.0655+24.35</f>
        <v>166.699185</v>
      </c>
      <c r="K57" s="26">
        <f>K40*0.0655+24.98</f>
        <v>177.25178</v>
      </c>
      <c r="L57" s="26">
        <f>L40*0.0655+24.98</f>
        <v>177.25178</v>
      </c>
      <c r="M57" s="26">
        <f>M40*0.0655+26.37</f>
        <v>194.141045</v>
      </c>
      <c r="N57" s="26">
        <f t="shared" si="12"/>
        <v>194.141045</v>
      </c>
      <c r="O57" s="26">
        <f>N57*1.1</f>
        <v>213.5551495</v>
      </c>
      <c r="P57" s="33">
        <f t="shared" si="14"/>
        <v>1.1</v>
      </c>
      <c r="Q57" s="24" t="s">
        <v>11</v>
      </c>
      <c r="R57" s="24" t="s">
        <v>12</v>
      </c>
    </row>
    <row r="58" s="1" customFormat="1" ht="30" customHeight="1" spans="1:18">
      <c r="A58" s="25"/>
      <c r="B58" s="23" t="s">
        <v>47</v>
      </c>
      <c r="C58" s="24">
        <v>25.01</v>
      </c>
      <c r="D58" s="26">
        <f>C58</f>
        <v>25.01</v>
      </c>
      <c r="E58" s="26">
        <f>E41*0.0655+27</f>
        <v>140.913015</v>
      </c>
      <c r="F58" s="26">
        <f>F41*0.0655+28.36</f>
        <v>149.10794</v>
      </c>
      <c r="G58" s="26">
        <f>G41*0.0655+28.36</f>
        <v>149.10794</v>
      </c>
      <c r="H58" s="26">
        <f>H41*0.0655+29.22</f>
        <v>157.212895</v>
      </c>
      <c r="I58" s="26">
        <f>I41*0.0655+29.22</f>
        <v>157.212895</v>
      </c>
      <c r="J58" s="26">
        <f>J41*0.0655+29.22</f>
        <v>164.892115</v>
      </c>
      <c r="K58" s="26">
        <f>K41*0.0655+29.98</f>
        <v>173.792455</v>
      </c>
      <c r="L58" s="26">
        <f>L41*0.0655+29.98</f>
        <v>173.792455</v>
      </c>
      <c r="M58" s="26">
        <f>M41*0.0655+31.64</f>
        <v>184.944715</v>
      </c>
      <c r="N58" s="26">
        <f t="shared" si="12"/>
        <v>184.944715</v>
      </c>
      <c r="O58" s="26">
        <f>N58*1.07</f>
        <v>197.89084505</v>
      </c>
      <c r="P58" s="33">
        <f t="shared" si="14"/>
        <v>1.07</v>
      </c>
      <c r="Q58" s="24" t="s">
        <v>19</v>
      </c>
      <c r="R58" s="24" t="s">
        <v>17</v>
      </c>
    </row>
    <row r="59" ht="39.75" customHeight="1" spans="1:18">
      <c r="A59" s="19" t="s">
        <v>49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35"/>
    </row>
    <row r="60" ht="37.5" hidden="1" customHeight="1" spans="1:18">
      <c r="A60" s="27" t="s">
        <v>50</v>
      </c>
      <c r="B60" s="12" t="s">
        <v>47</v>
      </c>
      <c r="C60" s="11"/>
      <c r="D60" s="15"/>
      <c r="E60" s="15">
        <v>23.94</v>
      </c>
      <c r="F60" s="15">
        <v>25.13</v>
      </c>
      <c r="G60" s="11">
        <v>25.13</v>
      </c>
      <c r="H60" s="11">
        <v>26.14</v>
      </c>
      <c r="I60" s="15">
        <v>26.14</v>
      </c>
      <c r="J60" s="15">
        <v>27.18</v>
      </c>
      <c r="K60" s="29" t="s">
        <v>15</v>
      </c>
      <c r="L60" s="29" t="s">
        <v>15</v>
      </c>
      <c r="M60" s="29" t="s">
        <v>15</v>
      </c>
      <c r="N60" s="29" t="s">
        <v>15</v>
      </c>
      <c r="O60" s="29" t="s">
        <v>15</v>
      </c>
      <c r="P60" s="29" t="s">
        <v>15</v>
      </c>
      <c r="Q60" s="29" t="s">
        <v>15</v>
      </c>
      <c r="R60" s="29" t="s">
        <v>15</v>
      </c>
    </row>
    <row r="61" ht="29.25" hidden="1" customHeight="1" spans="1:18">
      <c r="A61" s="28"/>
      <c r="B61" s="12" t="s">
        <v>47</v>
      </c>
      <c r="C61" s="11"/>
      <c r="D61" s="15"/>
      <c r="E61" s="15">
        <v>24.21</v>
      </c>
      <c r="F61" s="15">
        <v>24.21</v>
      </c>
      <c r="G61" s="11">
        <v>24.21</v>
      </c>
      <c r="H61" s="11">
        <v>24.93</v>
      </c>
      <c r="I61" s="15">
        <v>23.48</v>
      </c>
      <c r="J61" s="15">
        <v>23.48</v>
      </c>
      <c r="K61" s="29" t="s">
        <v>15</v>
      </c>
      <c r="L61" s="29" t="s">
        <v>15</v>
      </c>
      <c r="M61" s="29" t="s">
        <v>15</v>
      </c>
      <c r="N61" s="29" t="s">
        <v>15</v>
      </c>
      <c r="O61" s="29" t="s">
        <v>15</v>
      </c>
      <c r="P61" s="29" t="s">
        <v>15</v>
      </c>
      <c r="Q61" s="29" t="s">
        <v>15</v>
      </c>
      <c r="R61" s="29" t="s">
        <v>15</v>
      </c>
    </row>
    <row r="62" s="1" customFormat="1" ht="30" customHeight="1" spans="1:18">
      <c r="A62" s="27" t="s">
        <v>53</v>
      </c>
      <c r="B62" s="12" t="s">
        <v>47</v>
      </c>
      <c r="C62" s="11"/>
      <c r="D62" s="15"/>
      <c r="E62" s="15">
        <v>27</v>
      </c>
      <c r="F62" s="15">
        <v>28.36</v>
      </c>
      <c r="G62" s="11">
        <v>28.36</v>
      </c>
      <c r="H62" s="11">
        <v>29.22</v>
      </c>
      <c r="I62" s="15">
        <v>29.22</v>
      </c>
      <c r="J62" s="15">
        <v>29.22</v>
      </c>
      <c r="K62" s="29">
        <v>29.98</v>
      </c>
      <c r="L62" s="29">
        <v>29.98</v>
      </c>
      <c r="M62" s="29">
        <v>31.64</v>
      </c>
      <c r="N62" s="29">
        <v>31.64</v>
      </c>
      <c r="O62" s="29">
        <f>N62*1.047</f>
        <v>33.12708</v>
      </c>
      <c r="P62" s="34">
        <f>O62/N62</f>
        <v>1.047</v>
      </c>
      <c r="Q62" s="11" t="s">
        <v>51</v>
      </c>
      <c r="R62" s="11" t="s">
        <v>52</v>
      </c>
    </row>
    <row r="63" s="1" customFormat="1" ht="30" customHeight="1" spans="1:18">
      <c r="A63" s="28"/>
      <c r="B63" s="12" t="s">
        <v>47</v>
      </c>
      <c r="C63" s="11"/>
      <c r="D63" s="15"/>
      <c r="E63" s="15">
        <v>24.29</v>
      </c>
      <c r="F63" s="15">
        <v>24.29</v>
      </c>
      <c r="G63" s="11">
        <v>24.29</v>
      </c>
      <c r="H63" s="11">
        <v>24.35</v>
      </c>
      <c r="I63" s="15">
        <v>24.35</v>
      </c>
      <c r="J63" s="15">
        <v>24.35</v>
      </c>
      <c r="K63" s="29">
        <v>24.98</v>
      </c>
      <c r="L63" s="29">
        <v>24.98</v>
      </c>
      <c r="M63" s="29">
        <v>26.37</v>
      </c>
      <c r="N63" s="29">
        <v>26.37</v>
      </c>
      <c r="O63" s="29">
        <f t="shared" ref="O63:O94" si="15">N63*1.047</f>
        <v>27.60939</v>
      </c>
      <c r="P63" s="34">
        <f t="shared" ref="P63:P94" si="16">O63/N63</f>
        <v>1.047</v>
      </c>
      <c r="Q63" s="11" t="s">
        <v>11</v>
      </c>
      <c r="R63" s="11" t="s">
        <v>12</v>
      </c>
    </row>
    <row r="64" s="1" customFormat="1" ht="56.25" customHeight="1" spans="1:18">
      <c r="A64" s="27" t="s">
        <v>149</v>
      </c>
      <c r="B64" s="12" t="s">
        <v>47</v>
      </c>
      <c r="C64" s="11"/>
      <c r="D64" s="15"/>
      <c r="E64" s="15">
        <v>9.5</v>
      </c>
      <c r="F64" s="15">
        <v>9.96</v>
      </c>
      <c r="G64" s="11">
        <v>9.96</v>
      </c>
      <c r="H64" s="11">
        <v>10.44</v>
      </c>
      <c r="I64" s="15">
        <v>10.44</v>
      </c>
      <c r="J64" s="15" t="s">
        <v>150</v>
      </c>
      <c r="K64" s="29">
        <v>14.83</v>
      </c>
      <c r="L64" s="24">
        <v>27.43</v>
      </c>
      <c r="M64" s="26">
        <v>30.17</v>
      </c>
      <c r="N64" s="26">
        <v>30.17</v>
      </c>
      <c r="O64" s="29">
        <f t="shared" si="15"/>
        <v>31.58799</v>
      </c>
      <c r="P64" s="34">
        <f t="shared" si="16"/>
        <v>1.047</v>
      </c>
      <c r="Q64" s="11" t="s">
        <v>81</v>
      </c>
      <c r="R64" s="11" t="s">
        <v>17</v>
      </c>
    </row>
    <row r="65" ht="42" customHeight="1" spans="1:18">
      <c r="A65" s="28"/>
      <c r="B65" s="12" t="s">
        <v>47</v>
      </c>
      <c r="C65" s="12" t="s">
        <v>151</v>
      </c>
      <c r="D65" s="12" t="s">
        <v>152</v>
      </c>
      <c r="E65" s="12" t="s">
        <v>153</v>
      </c>
      <c r="F65" s="12" t="s">
        <v>154</v>
      </c>
      <c r="G65" s="12" t="s">
        <v>155</v>
      </c>
      <c r="H65" s="12" t="s">
        <v>156</v>
      </c>
      <c r="I65" s="12" t="s">
        <v>157</v>
      </c>
      <c r="J65" s="12" t="s">
        <v>158</v>
      </c>
      <c r="K65" s="12" t="s">
        <v>159</v>
      </c>
      <c r="L65" s="24">
        <v>27.43</v>
      </c>
      <c r="M65" s="26">
        <v>30.17</v>
      </c>
      <c r="N65" s="26">
        <v>30.17</v>
      </c>
      <c r="O65" s="29">
        <f t="shared" si="15"/>
        <v>31.58799</v>
      </c>
      <c r="P65" s="34">
        <f t="shared" si="16"/>
        <v>1.047</v>
      </c>
      <c r="Q65" s="11"/>
      <c r="R65" s="11" t="s">
        <v>12</v>
      </c>
    </row>
    <row r="66" ht="42" customHeight="1" spans="1:18">
      <c r="A66" s="27" t="s">
        <v>160</v>
      </c>
      <c r="B66" s="12" t="s">
        <v>47</v>
      </c>
      <c r="C66" s="12"/>
      <c r="D66" s="12"/>
      <c r="E66" s="12"/>
      <c r="F66" s="12"/>
      <c r="G66" s="12"/>
      <c r="H66" s="12"/>
      <c r="I66" s="12"/>
      <c r="J66" s="12"/>
      <c r="K66" s="12"/>
      <c r="L66" s="24">
        <v>14.83</v>
      </c>
      <c r="M66" s="26">
        <v>16.32</v>
      </c>
      <c r="N66" s="26">
        <v>16.32</v>
      </c>
      <c r="O66" s="29">
        <f t="shared" si="15"/>
        <v>17.08704</v>
      </c>
      <c r="P66" s="34">
        <f t="shared" si="16"/>
        <v>1.047</v>
      </c>
      <c r="Q66" s="11" t="s">
        <v>81</v>
      </c>
      <c r="R66" s="11" t="s">
        <v>17</v>
      </c>
    </row>
    <row r="67" ht="60.75" customHeight="1" spans="1:18">
      <c r="A67" s="28"/>
      <c r="B67" s="12" t="s">
        <v>47</v>
      </c>
      <c r="C67" s="11"/>
      <c r="D67" s="15"/>
      <c r="E67" s="15"/>
      <c r="F67" s="15"/>
      <c r="G67" s="11"/>
      <c r="H67" s="11"/>
      <c r="I67" s="15"/>
      <c r="J67" s="15"/>
      <c r="K67" s="29"/>
      <c r="L67" s="24">
        <v>14.83</v>
      </c>
      <c r="M67" s="26">
        <v>16.32</v>
      </c>
      <c r="N67" s="26">
        <v>16.32</v>
      </c>
      <c r="O67" s="29">
        <f t="shared" si="15"/>
        <v>17.08704</v>
      </c>
      <c r="P67" s="34">
        <f t="shared" si="16"/>
        <v>1.047</v>
      </c>
      <c r="Q67" s="11"/>
      <c r="R67" s="11" t="s">
        <v>12</v>
      </c>
    </row>
    <row r="68" s="1" customFormat="1" ht="47.25" customHeight="1" spans="1:18">
      <c r="A68" s="36" t="s">
        <v>55</v>
      </c>
      <c r="B68" s="12" t="s">
        <v>47</v>
      </c>
      <c r="C68" s="11"/>
      <c r="D68" s="15"/>
      <c r="E68" s="15">
        <v>6.04</v>
      </c>
      <c r="F68" s="15">
        <v>6.39</v>
      </c>
      <c r="G68" s="11">
        <v>6.39</v>
      </c>
      <c r="H68" s="11">
        <v>6.66</v>
      </c>
      <c r="I68" s="15">
        <v>6.66</v>
      </c>
      <c r="J68" s="15">
        <v>6.98</v>
      </c>
      <c r="K68" s="29">
        <v>7.6</v>
      </c>
      <c r="L68" s="29">
        <v>7.6</v>
      </c>
      <c r="M68" s="29">
        <v>8.05</v>
      </c>
      <c r="N68" s="29">
        <v>8.05</v>
      </c>
      <c r="O68" s="29">
        <f t="shared" si="15"/>
        <v>8.42835</v>
      </c>
      <c r="P68" s="34">
        <f t="shared" si="16"/>
        <v>1.047</v>
      </c>
      <c r="Q68" s="11" t="s">
        <v>81</v>
      </c>
      <c r="R68" s="11" t="s">
        <v>141</v>
      </c>
    </row>
    <row r="69" s="1" customFormat="1" ht="30" customHeight="1" spans="1:18">
      <c r="A69" s="27" t="s">
        <v>56</v>
      </c>
      <c r="B69" s="12" t="s">
        <v>47</v>
      </c>
      <c r="C69" s="11"/>
      <c r="D69" s="15"/>
      <c r="E69" s="15">
        <v>18.52</v>
      </c>
      <c r="F69" s="15">
        <v>18.56</v>
      </c>
      <c r="G69" s="11">
        <v>18.56</v>
      </c>
      <c r="H69" s="11">
        <v>18.94</v>
      </c>
      <c r="I69" s="15">
        <v>18.94</v>
      </c>
      <c r="J69" s="15">
        <v>19.09</v>
      </c>
      <c r="K69" s="29">
        <v>19.85</v>
      </c>
      <c r="L69" s="24">
        <v>19.85</v>
      </c>
      <c r="M69" s="26">
        <v>21.04</v>
      </c>
      <c r="N69" s="26">
        <v>21.04</v>
      </c>
      <c r="O69" s="29">
        <f t="shared" si="15"/>
        <v>22.02888</v>
      </c>
      <c r="P69" s="34">
        <f t="shared" si="16"/>
        <v>1.047</v>
      </c>
      <c r="Q69" s="11" t="s">
        <v>19</v>
      </c>
      <c r="R69" s="11" t="s">
        <v>52</v>
      </c>
    </row>
    <row r="70" s="1" customFormat="1" ht="30" customHeight="1" spans="1:18">
      <c r="A70" s="28"/>
      <c r="B70" s="12" t="s">
        <v>47</v>
      </c>
      <c r="C70" s="11"/>
      <c r="D70" s="15"/>
      <c r="E70" s="15">
        <v>15.45</v>
      </c>
      <c r="F70" s="15">
        <v>15.45</v>
      </c>
      <c r="G70" s="11">
        <v>15.47</v>
      </c>
      <c r="H70" s="11">
        <v>15.78</v>
      </c>
      <c r="I70" s="15">
        <v>15.78</v>
      </c>
      <c r="J70" s="15">
        <v>15.91</v>
      </c>
      <c r="K70" s="29">
        <v>16.54</v>
      </c>
      <c r="L70" s="24">
        <v>16.54</v>
      </c>
      <c r="M70" s="26">
        <v>17.54</v>
      </c>
      <c r="N70" s="26">
        <v>17.54</v>
      </c>
      <c r="O70" s="29">
        <f t="shared" si="15"/>
        <v>18.36438</v>
      </c>
      <c r="P70" s="34">
        <f t="shared" si="16"/>
        <v>1.047</v>
      </c>
      <c r="Q70" s="11" t="s">
        <v>11</v>
      </c>
      <c r="R70" s="11" t="s">
        <v>12</v>
      </c>
    </row>
    <row r="71" s="1" customFormat="1" ht="45" customHeight="1" spans="1:18">
      <c r="A71" s="27" t="s">
        <v>57</v>
      </c>
      <c r="B71" s="12" t="s">
        <v>47</v>
      </c>
      <c r="C71" s="11"/>
      <c r="D71" s="15"/>
      <c r="E71" s="15">
        <v>18.76</v>
      </c>
      <c r="F71" s="15">
        <v>18.76</v>
      </c>
      <c r="G71" s="11">
        <v>18.76</v>
      </c>
      <c r="H71" s="11">
        <v>19.31</v>
      </c>
      <c r="I71" s="15">
        <v>17.78</v>
      </c>
      <c r="J71" s="15">
        <v>17.78</v>
      </c>
      <c r="K71" s="29">
        <v>18.32</v>
      </c>
      <c r="L71" s="24">
        <v>18.32</v>
      </c>
      <c r="M71" s="26">
        <v>19.24</v>
      </c>
      <c r="N71" s="26">
        <v>19.24</v>
      </c>
      <c r="O71" s="29">
        <f t="shared" si="15"/>
        <v>20.14428</v>
      </c>
      <c r="P71" s="34">
        <f t="shared" si="16"/>
        <v>1.047</v>
      </c>
      <c r="Q71" s="11" t="s">
        <v>81</v>
      </c>
      <c r="R71" s="11" t="s">
        <v>141</v>
      </c>
    </row>
    <row r="72" s="1" customFormat="1" ht="30" customHeight="1" spans="1:18">
      <c r="A72" s="27" t="s">
        <v>58</v>
      </c>
      <c r="B72" s="12" t="s">
        <v>47</v>
      </c>
      <c r="C72" s="11"/>
      <c r="D72" s="15"/>
      <c r="E72" s="15">
        <v>24.96</v>
      </c>
      <c r="F72" s="15">
        <v>26.14</v>
      </c>
      <c r="G72" s="11">
        <v>26.14</v>
      </c>
      <c r="H72" s="11">
        <v>27.5</v>
      </c>
      <c r="I72" s="15">
        <v>27.5</v>
      </c>
      <c r="J72" s="15">
        <v>28.45</v>
      </c>
      <c r="K72" s="29">
        <v>29.33</v>
      </c>
      <c r="L72" s="24">
        <v>29.33</v>
      </c>
      <c r="M72" s="26">
        <v>30.83</v>
      </c>
      <c r="N72" s="26">
        <v>30.83</v>
      </c>
      <c r="O72" s="29">
        <f t="shared" si="15"/>
        <v>32.27901</v>
      </c>
      <c r="P72" s="34">
        <f t="shared" si="16"/>
        <v>1.047</v>
      </c>
      <c r="Q72" s="11" t="s">
        <v>51</v>
      </c>
      <c r="R72" s="11" t="s">
        <v>52</v>
      </c>
    </row>
    <row r="73" s="1" customFormat="1" ht="62.25" customHeight="1" spans="1:18">
      <c r="A73" s="28"/>
      <c r="B73" s="12" t="s">
        <v>47</v>
      </c>
      <c r="C73" s="11"/>
      <c r="D73" s="15"/>
      <c r="E73" s="15">
        <v>21.29</v>
      </c>
      <c r="F73" s="15">
        <v>21.29</v>
      </c>
      <c r="G73" s="11">
        <v>22.35</v>
      </c>
      <c r="H73" s="11">
        <v>22.35</v>
      </c>
      <c r="I73" s="15">
        <v>22.92</v>
      </c>
      <c r="J73" s="15">
        <v>23.71</v>
      </c>
      <c r="K73" s="29">
        <v>24.44</v>
      </c>
      <c r="L73" s="24">
        <v>24.44</v>
      </c>
      <c r="M73" s="26">
        <v>25.69</v>
      </c>
      <c r="N73" s="26">
        <v>25.69</v>
      </c>
      <c r="O73" s="29">
        <f t="shared" si="15"/>
        <v>26.89743</v>
      </c>
      <c r="P73" s="34">
        <f t="shared" si="16"/>
        <v>1.047</v>
      </c>
      <c r="Q73" s="11" t="s">
        <v>11</v>
      </c>
      <c r="R73" s="11" t="s">
        <v>12</v>
      </c>
    </row>
    <row r="74" s="1" customFormat="1" ht="44.25" customHeight="1" spans="1:18">
      <c r="A74" s="36" t="s">
        <v>59</v>
      </c>
      <c r="B74" s="12" t="s">
        <v>47</v>
      </c>
      <c r="C74" s="11"/>
      <c r="D74" s="15"/>
      <c r="E74" s="15">
        <v>21.03</v>
      </c>
      <c r="F74" s="15">
        <v>21.03</v>
      </c>
      <c r="G74" s="11">
        <v>21.03</v>
      </c>
      <c r="H74" s="11">
        <v>21.1</v>
      </c>
      <c r="I74" s="15">
        <v>21.1</v>
      </c>
      <c r="J74" s="15">
        <v>21.73</v>
      </c>
      <c r="K74" s="29">
        <v>23.05</v>
      </c>
      <c r="L74" s="24">
        <v>23.05</v>
      </c>
      <c r="M74" s="26">
        <v>24.6301962546484</v>
      </c>
      <c r="N74" s="26">
        <v>24.6301962546484</v>
      </c>
      <c r="O74" s="29">
        <f t="shared" si="15"/>
        <v>25.7878154786169</v>
      </c>
      <c r="P74" s="34">
        <f t="shared" si="16"/>
        <v>1.047</v>
      </c>
      <c r="Q74" s="11" t="s">
        <v>81</v>
      </c>
      <c r="R74" s="11" t="s">
        <v>141</v>
      </c>
    </row>
    <row r="75" s="1" customFormat="1" ht="55.5" customHeight="1" spans="1:18">
      <c r="A75" s="36" t="s">
        <v>60</v>
      </c>
      <c r="B75" s="12" t="s">
        <v>47</v>
      </c>
      <c r="C75" s="11"/>
      <c r="D75" s="15"/>
      <c r="E75" s="15">
        <v>12.3</v>
      </c>
      <c r="F75" s="15">
        <v>12.91</v>
      </c>
      <c r="G75" s="11">
        <v>12.91</v>
      </c>
      <c r="H75" s="11">
        <v>12.96</v>
      </c>
      <c r="I75" s="15">
        <v>12.96</v>
      </c>
      <c r="J75" s="15">
        <v>13.47</v>
      </c>
      <c r="K75" s="29">
        <v>13.87</v>
      </c>
      <c r="L75" s="26">
        <v>13.87</v>
      </c>
      <c r="M75" s="26">
        <v>15.2</v>
      </c>
      <c r="N75" s="26">
        <v>15.2</v>
      </c>
      <c r="O75" s="29">
        <f t="shared" si="15"/>
        <v>15.9144</v>
      </c>
      <c r="P75" s="34">
        <f t="shared" si="16"/>
        <v>1.047</v>
      </c>
      <c r="Q75" s="11" t="s">
        <v>81</v>
      </c>
      <c r="R75" s="11" t="s">
        <v>141</v>
      </c>
    </row>
    <row r="76" s="1" customFormat="1" ht="30" customHeight="1" spans="1:18">
      <c r="A76" s="27" t="s">
        <v>121</v>
      </c>
      <c r="B76" s="12" t="s">
        <v>47</v>
      </c>
      <c r="C76" s="11"/>
      <c r="D76" s="15"/>
      <c r="E76" s="15" t="s">
        <v>15</v>
      </c>
      <c r="F76" s="15" t="s">
        <v>15</v>
      </c>
      <c r="G76" s="15" t="s">
        <v>15</v>
      </c>
      <c r="H76" s="15" t="s">
        <v>15</v>
      </c>
      <c r="I76" s="15">
        <v>26.14</v>
      </c>
      <c r="J76" s="15">
        <v>26.46</v>
      </c>
      <c r="K76" s="29">
        <v>24.67</v>
      </c>
      <c r="L76" s="24">
        <v>24.67</v>
      </c>
      <c r="M76" s="26">
        <v>26.9189106272465</v>
      </c>
      <c r="N76" s="26">
        <v>26.9189106272465</v>
      </c>
      <c r="O76" s="29">
        <f t="shared" si="15"/>
        <v>28.184099426727</v>
      </c>
      <c r="P76" s="34">
        <f t="shared" si="16"/>
        <v>1.047</v>
      </c>
      <c r="Q76" s="11" t="s">
        <v>81</v>
      </c>
      <c r="R76" s="11" t="s">
        <v>17</v>
      </c>
    </row>
    <row r="77" s="1" customFormat="1" ht="30" customHeight="1" spans="1:18">
      <c r="A77" s="28"/>
      <c r="B77" s="12" t="s">
        <v>47</v>
      </c>
      <c r="C77" s="11"/>
      <c r="D77" s="15"/>
      <c r="E77" s="15" t="s">
        <v>15</v>
      </c>
      <c r="F77" s="15" t="s">
        <v>15</v>
      </c>
      <c r="G77" s="15" t="s">
        <v>15</v>
      </c>
      <c r="H77" s="15" t="s">
        <v>15</v>
      </c>
      <c r="I77" s="15">
        <v>21.78</v>
      </c>
      <c r="J77" s="15">
        <v>22.05</v>
      </c>
      <c r="K77" s="29">
        <v>24.67</v>
      </c>
      <c r="L77" s="24">
        <v>24.67</v>
      </c>
      <c r="M77" s="26">
        <v>26.9189106272465</v>
      </c>
      <c r="N77" s="26">
        <v>26.9189106272465</v>
      </c>
      <c r="O77" s="29">
        <f t="shared" si="15"/>
        <v>28.184099426727</v>
      </c>
      <c r="P77" s="34">
        <f t="shared" si="16"/>
        <v>1.047</v>
      </c>
      <c r="Q77" s="11"/>
      <c r="R77" s="11" t="s">
        <v>12</v>
      </c>
    </row>
    <row r="78" s="1" customFormat="1" ht="30" customHeight="1" spans="1:18">
      <c r="A78" s="27" t="s">
        <v>122</v>
      </c>
      <c r="B78" s="12" t="s">
        <v>47</v>
      </c>
      <c r="C78" s="11"/>
      <c r="D78" s="15"/>
      <c r="E78" s="15" t="s">
        <v>15</v>
      </c>
      <c r="F78" s="15" t="s">
        <v>15</v>
      </c>
      <c r="G78" s="15" t="s">
        <v>15</v>
      </c>
      <c r="H78" s="15" t="s">
        <v>15</v>
      </c>
      <c r="I78" s="15">
        <v>26.12</v>
      </c>
      <c r="J78" s="15">
        <v>26.41</v>
      </c>
      <c r="K78" s="29">
        <v>24.87</v>
      </c>
      <c r="L78" s="24">
        <v>24.87</v>
      </c>
      <c r="M78" s="26">
        <v>26.04</v>
      </c>
      <c r="N78" s="26">
        <v>26.04</v>
      </c>
      <c r="O78" s="29">
        <f t="shared" si="15"/>
        <v>27.26388</v>
      </c>
      <c r="P78" s="34">
        <f t="shared" si="16"/>
        <v>1.047</v>
      </c>
      <c r="Q78" s="11" t="s">
        <v>161</v>
      </c>
      <c r="R78" s="11" t="s">
        <v>17</v>
      </c>
    </row>
    <row r="79" s="1" customFormat="1" ht="30" customHeight="1" spans="1:18">
      <c r="A79" s="28"/>
      <c r="B79" s="12" t="s">
        <v>47</v>
      </c>
      <c r="C79" s="11"/>
      <c r="D79" s="15"/>
      <c r="E79" s="15" t="s">
        <v>15</v>
      </c>
      <c r="F79" s="15" t="s">
        <v>15</v>
      </c>
      <c r="G79" s="15" t="s">
        <v>15</v>
      </c>
      <c r="H79" s="15" t="s">
        <v>15</v>
      </c>
      <c r="I79" s="15">
        <v>21.77</v>
      </c>
      <c r="J79" s="15">
        <v>22.01</v>
      </c>
      <c r="K79" s="29">
        <v>24.87</v>
      </c>
      <c r="L79" s="24">
        <v>24.87</v>
      </c>
      <c r="M79" s="26">
        <v>26.04</v>
      </c>
      <c r="N79" s="26">
        <v>26.04</v>
      </c>
      <c r="O79" s="29">
        <f t="shared" si="15"/>
        <v>27.26388</v>
      </c>
      <c r="P79" s="34">
        <f t="shared" si="16"/>
        <v>1.047</v>
      </c>
      <c r="Q79" s="11"/>
      <c r="R79" s="11" t="s">
        <v>12</v>
      </c>
    </row>
    <row r="80" s="1" customFormat="1" ht="30" customHeight="1" spans="1:18">
      <c r="A80" s="27" t="s">
        <v>123</v>
      </c>
      <c r="B80" s="12" t="s">
        <v>47</v>
      </c>
      <c r="C80" s="11"/>
      <c r="D80" s="15"/>
      <c r="E80" s="15" t="s">
        <v>15</v>
      </c>
      <c r="F80" s="15" t="s">
        <v>15</v>
      </c>
      <c r="G80" s="15" t="s">
        <v>15</v>
      </c>
      <c r="H80" s="15" t="s">
        <v>15</v>
      </c>
      <c r="I80" s="15">
        <v>26.08</v>
      </c>
      <c r="J80" s="15">
        <v>26.65</v>
      </c>
      <c r="K80" s="29">
        <v>24.15</v>
      </c>
      <c r="L80" s="24">
        <v>24.15</v>
      </c>
      <c r="M80" s="26">
        <v>26.28</v>
      </c>
      <c r="N80" s="26">
        <v>26.28</v>
      </c>
      <c r="O80" s="29">
        <f t="shared" si="15"/>
        <v>27.51516</v>
      </c>
      <c r="P80" s="34">
        <f t="shared" si="16"/>
        <v>1.047</v>
      </c>
      <c r="Q80" s="13" t="s">
        <v>161</v>
      </c>
      <c r="R80" s="11" t="s">
        <v>17</v>
      </c>
    </row>
    <row r="81" s="1" customFormat="1" ht="30" customHeight="1" spans="1:18">
      <c r="A81" s="28"/>
      <c r="B81" s="12" t="s">
        <v>47</v>
      </c>
      <c r="C81" s="11"/>
      <c r="D81" s="15"/>
      <c r="E81" s="15" t="s">
        <v>15</v>
      </c>
      <c r="F81" s="15" t="s">
        <v>15</v>
      </c>
      <c r="G81" s="15" t="s">
        <v>15</v>
      </c>
      <c r="H81" s="15" t="s">
        <v>15</v>
      </c>
      <c r="I81" s="15">
        <v>21.73</v>
      </c>
      <c r="J81" s="15">
        <v>22.21</v>
      </c>
      <c r="K81" s="29">
        <v>24.15</v>
      </c>
      <c r="L81" s="24">
        <v>24.15</v>
      </c>
      <c r="M81" s="26">
        <v>26.28</v>
      </c>
      <c r="N81" s="26">
        <v>26.28</v>
      </c>
      <c r="O81" s="29">
        <f t="shared" si="15"/>
        <v>27.51516</v>
      </c>
      <c r="P81" s="34">
        <f t="shared" si="16"/>
        <v>1.047</v>
      </c>
      <c r="Q81" s="14"/>
      <c r="R81" s="11" t="s">
        <v>12</v>
      </c>
    </row>
    <row r="82" s="1" customFormat="1" ht="30" customHeight="1" spans="1:18">
      <c r="A82" s="27" t="s">
        <v>124</v>
      </c>
      <c r="B82" s="12" t="s">
        <v>47</v>
      </c>
      <c r="C82" s="11"/>
      <c r="D82" s="15"/>
      <c r="E82" s="15" t="s">
        <v>15</v>
      </c>
      <c r="F82" s="15" t="s">
        <v>15</v>
      </c>
      <c r="G82" s="15" t="s">
        <v>15</v>
      </c>
      <c r="H82" s="15" t="s">
        <v>15</v>
      </c>
      <c r="I82" s="15">
        <v>25.96</v>
      </c>
      <c r="J82" s="15">
        <v>26.87</v>
      </c>
      <c r="K82" s="29">
        <v>27.67</v>
      </c>
      <c r="L82" s="24">
        <v>27.67</v>
      </c>
      <c r="M82" s="26">
        <v>30.42</v>
      </c>
      <c r="N82" s="26">
        <v>30.42</v>
      </c>
      <c r="O82" s="29">
        <f t="shared" si="15"/>
        <v>31.84974</v>
      </c>
      <c r="P82" s="34">
        <f t="shared" si="16"/>
        <v>1.047</v>
      </c>
      <c r="Q82" s="15" t="str">
        <f>Q72</f>
        <v>с НДС </v>
      </c>
      <c r="R82" s="11" t="s">
        <v>52</v>
      </c>
    </row>
    <row r="83" s="1" customFormat="1" ht="30" customHeight="1" spans="1:18">
      <c r="A83" s="28"/>
      <c r="B83" s="12" t="s">
        <v>47</v>
      </c>
      <c r="C83" s="11"/>
      <c r="D83" s="15"/>
      <c r="E83" s="15" t="s">
        <v>15</v>
      </c>
      <c r="F83" s="15" t="s">
        <v>15</v>
      </c>
      <c r="G83" s="15" t="s">
        <v>15</v>
      </c>
      <c r="H83" s="15" t="s">
        <v>15</v>
      </c>
      <c r="I83" s="15">
        <v>21.63</v>
      </c>
      <c r="J83" s="15">
        <v>22.39</v>
      </c>
      <c r="K83" s="29">
        <v>23.06</v>
      </c>
      <c r="L83" s="26">
        <v>23.0634144908731</v>
      </c>
      <c r="M83" s="26">
        <v>25.35</v>
      </c>
      <c r="N83" s="26">
        <v>25.35</v>
      </c>
      <c r="O83" s="29">
        <f t="shared" si="15"/>
        <v>26.54145</v>
      </c>
      <c r="P83" s="34">
        <f t="shared" si="16"/>
        <v>1.047</v>
      </c>
      <c r="Q83" s="15" t="str">
        <f>Q73</f>
        <v>без НДС</v>
      </c>
      <c r="R83" s="11" t="s">
        <v>12</v>
      </c>
    </row>
    <row r="84" s="1" customFormat="1" ht="30" customHeight="1" spans="1:18">
      <c r="A84" s="27" t="s">
        <v>125</v>
      </c>
      <c r="B84" s="12" t="s">
        <v>47</v>
      </c>
      <c r="C84" s="11"/>
      <c r="D84" s="15"/>
      <c r="E84" s="15" t="s">
        <v>15</v>
      </c>
      <c r="F84" s="15" t="s">
        <v>15</v>
      </c>
      <c r="G84" s="15" t="s">
        <v>15</v>
      </c>
      <c r="H84" s="15" t="s">
        <v>15</v>
      </c>
      <c r="I84" s="15" t="s">
        <v>162</v>
      </c>
      <c r="J84" s="15" t="s">
        <v>163</v>
      </c>
      <c r="K84" s="29">
        <v>26.64</v>
      </c>
      <c r="L84" s="26">
        <v>26.641831955403</v>
      </c>
      <c r="M84" s="26">
        <v>26.9093511432384</v>
      </c>
      <c r="N84" s="26">
        <v>26.9093511432384</v>
      </c>
      <c r="O84" s="29">
        <f t="shared" si="15"/>
        <v>28.1740906469706</v>
      </c>
      <c r="P84" s="34">
        <f t="shared" si="16"/>
        <v>1.047</v>
      </c>
      <c r="Q84" s="11" t="s">
        <v>161</v>
      </c>
      <c r="R84" s="11" t="s">
        <v>17</v>
      </c>
    </row>
    <row r="85" s="1" customFormat="1" ht="30" customHeight="1" spans="1:18">
      <c r="A85" s="28"/>
      <c r="B85" s="12" t="s">
        <v>47</v>
      </c>
      <c r="C85" s="11"/>
      <c r="D85" s="15"/>
      <c r="E85" s="15" t="s">
        <v>15</v>
      </c>
      <c r="F85" s="15" t="s">
        <v>15</v>
      </c>
      <c r="G85" s="15" t="s">
        <v>15</v>
      </c>
      <c r="H85" s="15" t="s">
        <v>15</v>
      </c>
      <c r="I85" s="15">
        <v>21.74</v>
      </c>
      <c r="J85" s="15" t="s">
        <v>164</v>
      </c>
      <c r="K85" s="29">
        <v>26.64</v>
      </c>
      <c r="L85" s="26">
        <v>26.641831955403</v>
      </c>
      <c r="M85" s="26">
        <v>26.9093511432384</v>
      </c>
      <c r="N85" s="26">
        <v>26.9093511432384</v>
      </c>
      <c r="O85" s="29">
        <f t="shared" si="15"/>
        <v>28.1740906469706</v>
      </c>
      <c r="P85" s="34">
        <f t="shared" si="16"/>
        <v>1.047</v>
      </c>
      <c r="Q85" s="11"/>
      <c r="R85" s="11" t="s">
        <v>12</v>
      </c>
    </row>
    <row r="86" s="1" customFormat="1" ht="30" customHeight="1" spans="1:18">
      <c r="A86" s="27" t="s">
        <v>127</v>
      </c>
      <c r="B86" s="12" t="s">
        <v>47</v>
      </c>
      <c r="C86" s="11"/>
      <c r="D86" s="15"/>
      <c r="E86" s="15" t="s">
        <v>15</v>
      </c>
      <c r="F86" s="15" t="s">
        <v>15</v>
      </c>
      <c r="G86" s="15" t="s">
        <v>15</v>
      </c>
      <c r="H86" s="15" t="s">
        <v>15</v>
      </c>
      <c r="I86" s="15">
        <v>26.1</v>
      </c>
      <c r="J86" s="15">
        <v>26.77</v>
      </c>
      <c r="K86" s="29">
        <v>26.93</v>
      </c>
      <c r="L86" s="26">
        <v>26.93</v>
      </c>
      <c r="M86" s="26">
        <v>28.74</v>
      </c>
      <c r="N86" s="26">
        <v>28.74</v>
      </c>
      <c r="O86" s="29">
        <f t="shared" si="15"/>
        <v>30.09078</v>
      </c>
      <c r="P86" s="34">
        <f t="shared" si="16"/>
        <v>1.047</v>
      </c>
      <c r="Q86" s="15" t="str">
        <f>Q82</f>
        <v>с НДС </v>
      </c>
      <c r="R86" s="11" t="s">
        <v>52</v>
      </c>
    </row>
    <row r="87" s="1" customFormat="1" ht="40.5" customHeight="1" spans="1:18">
      <c r="A87" s="28"/>
      <c r="B87" s="12" t="s">
        <v>47</v>
      </c>
      <c r="C87" s="11"/>
      <c r="D87" s="15"/>
      <c r="E87" s="15" t="s">
        <v>15</v>
      </c>
      <c r="F87" s="15" t="s">
        <v>15</v>
      </c>
      <c r="G87" s="15" t="s">
        <v>15</v>
      </c>
      <c r="H87" s="15" t="s">
        <v>15</v>
      </c>
      <c r="I87" s="15">
        <v>21.75</v>
      </c>
      <c r="J87" s="15">
        <v>22.31</v>
      </c>
      <c r="K87" s="29">
        <v>22.45</v>
      </c>
      <c r="L87" s="24">
        <v>22.45</v>
      </c>
      <c r="M87" s="26">
        <v>23.95</v>
      </c>
      <c r="N87" s="26">
        <v>23.95</v>
      </c>
      <c r="O87" s="29">
        <f t="shared" si="15"/>
        <v>25.07565</v>
      </c>
      <c r="P87" s="34">
        <f t="shared" si="16"/>
        <v>1.047</v>
      </c>
      <c r="Q87" s="15" t="str">
        <f>Q83</f>
        <v>без НДС</v>
      </c>
      <c r="R87" s="11" t="s">
        <v>12</v>
      </c>
    </row>
    <row r="88" s="1" customFormat="1" ht="47.25" customHeight="1" spans="1:18">
      <c r="A88" s="36" t="s">
        <v>128</v>
      </c>
      <c r="B88" s="12" t="s">
        <v>47</v>
      </c>
      <c r="C88" s="11"/>
      <c r="D88" s="15"/>
      <c r="E88" s="15" t="s">
        <v>15</v>
      </c>
      <c r="F88" s="15" t="s">
        <v>15</v>
      </c>
      <c r="G88" s="15" t="s">
        <v>15</v>
      </c>
      <c r="H88" s="15" t="s">
        <v>15</v>
      </c>
      <c r="I88" s="15">
        <v>21.86</v>
      </c>
      <c r="J88" s="15">
        <v>22.56</v>
      </c>
      <c r="K88" s="29">
        <v>24.58</v>
      </c>
      <c r="L88" s="26">
        <v>24.58</v>
      </c>
      <c r="M88" s="26">
        <v>26.96</v>
      </c>
      <c r="N88" s="26">
        <v>26.96</v>
      </c>
      <c r="O88" s="29">
        <f t="shared" si="15"/>
        <v>28.22712</v>
      </c>
      <c r="P88" s="34">
        <f t="shared" si="16"/>
        <v>1.047</v>
      </c>
      <c r="Q88" s="11" t="s">
        <v>81</v>
      </c>
      <c r="R88" s="11" t="s">
        <v>141</v>
      </c>
    </row>
    <row r="89" s="1" customFormat="1" ht="30" customHeight="1" spans="1:18">
      <c r="A89" s="27" t="s">
        <v>129</v>
      </c>
      <c r="B89" s="12" t="s">
        <v>47</v>
      </c>
      <c r="C89" s="11"/>
      <c r="D89" s="15"/>
      <c r="E89" s="15" t="s">
        <v>15</v>
      </c>
      <c r="F89" s="15" t="s">
        <v>15</v>
      </c>
      <c r="G89" s="15" t="s">
        <v>15</v>
      </c>
      <c r="H89" s="15" t="s">
        <v>15</v>
      </c>
      <c r="I89" s="15">
        <v>26.14</v>
      </c>
      <c r="J89" s="15">
        <v>26.83</v>
      </c>
      <c r="K89" s="29">
        <v>25.09</v>
      </c>
      <c r="L89" s="26">
        <v>25.09</v>
      </c>
      <c r="M89" s="26">
        <v>27.27</v>
      </c>
      <c r="N89" s="26">
        <v>27.27</v>
      </c>
      <c r="O89" s="29">
        <f t="shared" si="15"/>
        <v>28.55169</v>
      </c>
      <c r="P89" s="34">
        <f t="shared" si="16"/>
        <v>1.047</v>
      </c>
      <c r="Q89" s="13" t="s">
        <v>81</v>
      </c>
      <c r="R89" s="11" t="s">
        <v>17</v>
      </c>
    </row>
    <row r="90" s="1" customFormat="1" ht="30" customHeight="1" spans="1:18">
      <c r="A90" s="28"/>
      <c r="B90" s="12" t="s">
        <v>47</v>
      </c>
      <c r="C90" s="11"/>
      <c r="D90" s="15"/>
      <c r="E90" s="15" t="s">
        <v>15</v>
      </c>
      <c r="F90" s="15" t="s">
        <v>15</v>
      </c>
      <c r="G90" s="15" t="s">
        <v>15</v>
      </c>
      <c r="H90" s="15" t="s">
        <v>15</v>
      </c>
      <c r="I90" s="15">
        <v>21.78</v>
      </c>
      <c r="J90" s="15">
        <v>22.36</v>
      </c>
      <c r="K90" s="29">
        <v>25.09</v>
      </c>
      <c r="L90" s="26">
        <v>25.09</v>
      </c>
      <c r="M90" s="26">
        <v>27.27</v>
      </c>
      <c r="N90" s="26">
        <v>27.27</v>
      </c>
      <c r="O90" s="29">
        <f t="shared" si="15"/>
        <v>28.55169</v>
      </c>
      <c r="P90" s="34">
        <f t="shared" si="16"/>
        <v>1.047</v>
      </c>
      <c r="Q90" s="14"/>
      <c r="R90" s="11" t="s">
        <v>12</v>
      </c>
    </row>
    <row r="91" s="1" customFormat="1" ht="56.25" customHeight="1" spans="1:18">
      <c r="A91" s="36" t="s">
        <v>130</v>
      </c>
      <c r="B91" s="12" t="s">
        <v>47</v>
      </c>
      <c r="C91" s="11"/>
      <c r="D91" s="15"/>
      <c r="E91" s="15" t="s">
        <v>15</v>
      </c>
      <c r="F91" s="15" t="s">
        <v>15</v>
      </c>
      <c r="G91" s="15" t="s">
        <v>15</v>
      </c>
      <c r="H91" s="15" t="s">
        <v>15</v>
      </c>
      <c r="I91" s="15">
        <v>21.76</v>
      </c>
      <c r="J91" s="15">
        <v>21.98</v>
      </c>
      <c r="K91" s="29">
        <v>24.64</v>
      </c>
      <c r="L91" s="26">
        <v>24.6376001287442</v>
      </c>
      <c r="M91" s="26">
        <v>27.08</v>
      </c>
      <c r="N91" s="26">
        <v>27.08</v>
      </c>
      <c r="O91" s="29">
        <f t="shared" si="15"/>
        <v>28.35276</v>
      </c>
      <c r="P91" s="34">
        <f t="shared" si="16"/>
        <v>1.047</v>
      </c>
      <c r="Q91" s="11" t="s">
        <v>81</v>
      </c>
      <c r="R91" s="11" t="s">
        <v>146</v>
      </c>
    </row>
    <row r="92" s="1" customFormat="1" ht="61.5" customHeight="1" spans="1:18">
      <c r="A92" s="27" t="s">
        <v>131</v>
      </c>
      <c r="B92" s="12" t="s">
        <v>47</v>
      </c>
      <c r="C92" s="11"/>
      <c r="D92" s="15"/>
      <c r="E92" s="15" t="s">
        <v>15</v>
      </c>
      <c r="F92" s="15" t="s">
        <v>15</v>
      </c>
      <c r="G92" s="15" t="s">
        <v>15</v>
      </c>
      <c r="H92" s="15" t="s">
        <v>15</v>
      </c>
      <c r="I92" s="15">
        <v>21.85</v>
      </c>
      <c r="J92" s="15">
        <v>22.66</v>
      </c>
      <c r="K92" s="29">
        <v>24.39</v>
      </c>
      <c r="L92" s="24">
        <v>24.39</v>
      </c>
      <c r="M92" s="26">
        <v>26.4579055756682</v>
      </c>
      <c r="N92" s="26">
        <v>26.4579055756682</v>
      </c>
      <c r="O92" s="29">
        <f t="shared" si="15"/>
        <v>27.7014271377246</v>
      </c>
      <c r="P92" s="34">
        <f t="shared" si="16"/>
        <v>1.047</v>
      </c>
      <c r="Q92" s="11" t="s">
        <v>81</v>
      </c>
      <c r="R92" s="11" t="s">
        <v>141</v>
      </c>
    </row>
    <row r="93" s="1" customFormat="1" ht="61.5" customHeight="1" spans="1:18">
      <c r="A93" s="27" t="s">
        <v>165</v>
      </c>
      <c r="B93" s="12" t="s">
        <v>47</v>
      </c>
      <c r="C93" s="11"/>
      <c r="D93" s="15"/>
      <c r="E93" s="15"/>
      <c r="F93" s="15"/>
      <c r="G93" s="15"/>
      <c r="H93" s="15"/>
      <c r="I93" s="15"/>
      <c r="J93" s="15"/>
      <c r="K93" s="29"/>
      <c r="L93" s="24" t="s">
        <v>15</v>
      </c>
      <c r="M93" s="26">
        <v>26.68</v>
      </c>
      <c r="N93" s="26">
        <v>26.68</v>
      </c>
      <c r="O93" s="29">
        <f t="shared" si="15"/>
        <v>27.93396</v>
      </c>
      <c r="P93" s="34">
        <f t="shared" si="16"/>
        <v>1.047</v>
      </c>
      <c r="Q93" s="11" t="s">
        <v>81</v>
      </c>
      <c r="R93" s="11" t="s">
        <v>141</v>
      </c>
    </row>
    <row r="94" s="1" customFormat="1" ht="47.25" customHeight="1" spans="1:18">
      <c r="A94" s="27" t="s">
        <v>166</v>
      </c>
      <c r="B94" s="21" t="s">
        <v>47</v>
      </c>
      <c r="C94" s="11"/>
      <c r="D94" s="15"/>
      <c r="E94" s="15" t="s">
        <v>15</v>
      </c>
      <c r="F94" s="15" t="s">
        <v>15</v>
      </c>
      <c r="G94" s="15" t="s">
        <v>15</v>
      </c>
      <c r="H94" s="15" t="s">
        <v>15</v>
      </c>
      <c r="I94" s="15" t="s">
        <v>15</v>
      </c>
      <c r="J94" s="15" t="s">
        <v>15</v>
      </c>
      <c r="K94" s="29">
        <v>27.39</v>
      </c>
      <c r="L94" s="29">
        <v>27.387846134545</v>
      </c>
      <c r="M94" s="29">
        <v>29.38</v>
      </c>
      <c r="N94" s="29">
        <v>29.38</v>
      </c>
      <c r="O94" s="29">
        <f t="shared" si="15"/>
        <v>30.76086</v>
      </c>
      <c r="P94" s="34">
        <f t="shared" si="16"/>
        <v>1.047</v>
      </c>
      <c r="Q94" s="11" t="s">
        <v>81</v>
      </c>
      <c r="R94" s="11" t="s">
        <v>167</v>
      </c>
    </row>
    <row r="95" ht="30" customHeight="1" spans="1:18">
      <c r="A95" s="19" t="s">
        <v>61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35"/>
    </row>
    <row r="96" ht="30" hidden="1" customHeight="1" spans="1:18">
      <c r="A96" s="13" t="s">
        <v>50</v>
      </c>
      <c r="B96" s="12" t="s">
        <v>47</v>
      </c>
      <c r="C96" s="11"/>
      <c r="D96" s="11"/>
      <c r="E96" s="11">
        <v>23.61</v>
      </c>
      <c r="F96" s="11">
        <v>24.79</v>
      </c>
      <c r="G96" s="11">
        <v>24.79</v>
      </c>
      <c r="H96" s="11">
        <v>24.9</v>
      </c>
      <c r="I96" s="29">
        <v>24.9</v>
      </c>
      <c r="J96" s="29">
        <v>25.39</v>
      </c>
      <c r="K96" s="29" t="s">
        <v>15</v>
      </c>
      <c r="L96" s="29" t="s">
        <v>15</v>
      </c>
      <c r="M96" s="29" t="s">
        <v>15</v>
      </c>
      <c r="N96" s="29" t="s">
        <v>15</v>
      </c>
      <c r="O96" s="29" t="s">
        <v>15</v>
      </c>
      <c r="P96" s="29"/>
      <c r="Q96" s="11" t="s">
        <v>51</v>
      </c>
      <c r="R96" s="11" t="s">
        <v>52</v>
      </c>
    </row>
    <row r="97" ht="30" hidden="1" customHeight="1" spans="1:18">
      <c r="A97" s="14"/>
      <c r="B97" s="12" t="s">
        <v>47</v>
      </c>
      <c r="C97" s="11"/>
      <c r="D97" s="11"/>
      <c r="E97" s="11">
        <v>21.57</v>
      </c>
      <c r="F97" s="11">
        <v>21.57</v>
      </c>
      <c r="G97" s="11">
        <v>20.66</v>
      </c>
      <c r="H97" s="11">
        <v>20.75</v>
      </c>
      <c r="I97" s="29">
        <v>20.75</v>
      </c>
      <c r="J97" s="29">
        <v>21.16</v>
      </c>
      <c r="K97" s="29" t="s">
        <v>15</v>
      </c>
      <c r="L97" s="29" t="s">
        <v>15</v>
      </c>
      <c r="M97" s="29" t="s">
        <v>15</v>
      </c>
      <c r="N97" s="29" t="s">
        <v>15</v>
      </c>
      <c r="O97" s="29" t="s">
        <v>15</v>
      </c>
      <c r="P97" s="29"/>
      <c r="Q97" s="11" t="s">
        <v>11</v>
      </c>
      <c r="R97" s="11" t="s">
        <v>12</v>
      </c>
    </row>
    <row r="98" s="1" customFormat="1" ht="30" customHeight="1" spans="1:18">
      <c r="A98" s="13" t="s">
        <v>62</v>
      </c>
      <c r="B98" s="12" t="s">
        <v>47</v>
      </c>
      <c r="C98" s="11"/>
      <c r="D98" s="11"/>
      <c r="E98" s="11">
        <v>13.25</v>
      </c>
      <c r="F98" s="11">
        <v>13.81</v>
      </c>
      <c r="G98" s="11">
        <v>13.81</v>
      </c>
      <c r="H98" s="11">
        <v>13.81</v>
      </c>
      <c r="I98" s="29">
        <v>13.81</v>
      </c>
      <c r="J98" s="29">
        <v>13.86</v>
      </c>
      <c r="K98" s="29">
        <v>13.97</v>
      </c>
      <c r="L98" s="29">
        <v>13.97</v>
      </c>
      <c r="M98" s="29">
        <v>14.6</v>
      </c>
      <c r="N98" s="29">
        <v>14.6</v>
      </c>
      <c r="O98" s="29">
        <f>N98*1.047</f>
        <v>15.2862</v>
      </c>
      <c r="P98" s="39">
        <f>O98/N98</f>
        <v>1.047</v>
      </c>
      <c r="Q98" s="11" t="s">
        <v>51</v>
      </c>
      <c r="R98" s="11" t="s">
        <v>52</v>
      </c>
    </row>
    <row r="99" s="1" customFormat="1" ht="30" customHeight="1" spans="1:18">
      <c r="A99" s="14"/>
      <c r="B99" s="12" t="s">
        <v>47</v>
      </c>
      <c r="C99" s="11"/>
      <c r="D99" s="11"/>
      <c r="E99" s="11">
        <v>11.51</v>
      </c>
      <c r="F99" s="11">
        <v>11.51</v>
      </c>
      <c r="G99" s="11">
        <v>11.51</v>
      </c>
      <c r="H99" s="11">
        <v>11.55</v>
      </c>
      <c r="I99" s="29">
        <v>11.55</v>
      </c>
      <c r="J99" s="29">
        <v>11.55</v>
      </c>
      <c r="K99" s="29">
        <v>11.64</v>
      </c>
      <c r="L99" s="29">
        <v>11.64</v>
      </c>
      <c r="M99" s="29">
        <v>12.16</v>
      </c>
      <c r="N99" s="29">
        <v>12.16</v>
      </c>
      <c r="O99" s="29">
        <f t="shared" ref="O99:O121" si="17">N99*1.047</f>
        <v>12.73152</v>
      </c>
      <c r="P99" s="39">
        <f t="shared" ref="P99:P121" si="18">O99/N99</f>
        <v>1.047</v>
      </c>
      <c r="Q99" s="11" t="s">
        <v>11</v>
      </c>
      <c r="R99" s="11" t="s">
        <v>12</v>
      </c>
    </row>
    <row r="100" s="1" customFormat="1" ht="93.75" customHeight="1" spans="1:18">
      <c r="A100" s="11" t="s">
        <v>168</v>
      </c>
      <c r="B100" s="12" t="s">
        <v>47</v>
      </c>
      <c r="C100" s="11"/>
      <c r="D100" s="11"/>
      <c r="E100" s="11">
        <v>17.53</v>
      </c>
      <c r="F100" s="11">
        <v>17.53</v>
      </c>
      <c r="G100" s="11">
        <v>17.53</v>
      </c>
      <c r="H100" s="11">
        <v>17.55</v>
      </c>
      <c r="I100" s="29">
        <v>17.55</v>
      </c>
      <c r="J100" s="29" t="s">
        <v>169</v>
      </c>
      <c r="K100" s="29">
        <v>18.84</v>
      </c>
      <c r="L100" s="24">
        <v>18.84</v>
      </c>
      <c r="M100" s="26">
        <v>20.47</v>
      </c>
      <c r="N100" s="26">
        <v>20.47</v>
      </c>
      <c r="O100" s="29">
        <f t="shared" si="17"/>
        <v>21.43209</v>
      </c>
      <c r="P100" s="39">
        <f t="shared" si="18"/>
        <v>1.047</v>
      </c>
      <c r="Q100" s="11" t="s">
        <v>81</v>
      </c>
      <c r="R100" s="11" t="s">
        <v>146</v>
      </c>
    </row>
    <row r="101" s="1" customFormat="1" ht="50.25" customHeight="1" spans="1:18">
      <c r="A101" s="11" t="s">
        <v>64</v>
      </c>
      <c r="B101" s="12" t="s">
        <v>47</v>
      </c>
      <c r="C101" s="11"/>
      <c r="D101" s="11"/>
      <c r="E101" s="11">
        <v>8.43</v>
      </c>
      <c r="F101" s="11">
        <v>8.43</v>
      </c>
      <c r="G101" s="11">
        <v>8.43</v>
      </c>
      <c r="H101" s="11">
        <v>8.71</v>
      </c>
      <c r="I101" s="29">
        <v>8.71</v>
      </c>
      <c r="J101" s="29">
        <v>9.01</v>
      </c>
      <c r="K101" s="29">
        <v>9.06</v>
      </c>
      <c r="L101" s="29">
        <v>9.06</v>
      </c>
      <c r="M101" s="29">
        <v>9.64</v>
      </c>
      <c r="N101" s="29">
        <v>9.64</v>
      </c>
      <c r="O101" s="29">
        <f t="shared" si="17"/>
        <v>10.09308</v>
      </c>
      <c r="P101" s="39">
        <f t="shared" si="18"/>
        <v>1.047</v>
      </c>
      <c r="Q101" s="11" t="s">
        <v>81</v>
      </c>
      <c r="R101" s="11" t="s">
        <v>141</v>
      </c>
    </row>
    <row r="102" s="1" customFormat="1" ht="30" customHeight="1" spans="1:18">
      <c r="A102" s="13" t="s">
        <v>42</v>
      </c>
      <c r="B102" s="12" t="s">
        <v>47</v>
      </c>
      <c r="C102" s="11"/>
      <c r="D102" s="11"/>
      <c r="E102" s="11">
        <v>14.66</v>
      </c>
      <c r="F102" s="11">
        <v>15.46</v>
      </c>
      <c r="G102" s="11">
        <v>15.46</v>
      </c>
      <c r="H102" s="11">
        <v>15.77</v>
      </c>
      <c r="I102" s="29">
        <v>15.77</v>
      </c>
      <c r="J102" s="29">
        <v>15.91</v>
      </c>
      <c r="K102" s="29">
        <v>16.71</v>
      </c>
      <c r="L102" s="24">
        <v>16.71</v>
      </c>
      <c r="M102" s="26">
        <v>17.7</v>
      </c>
      <c r="N102" s="26">
        <v>17.7</v>
      </c>
      <c r="O102" s="29">
        <f t="shared" si="17"/>
        <v>18.5319</v>
      </c>
      <c r="P102" s="39">
        <f t="shared" si="18"/>
        <v>1.047</v>
      </c>
      <c r="Q102" s="11" t="s">
        <v>51</v>
      </c>
      <c r="R102" s="11" t="s">
        <v>52</v>
      </c>
    </row>
    <row r="103" s="1" customFormat="1" ht="30" customHeight="1" spans="1:18">
      <c r="A103" s="14"/>
      <c r="B103" s="12" t="s">
        <v>47</v>
      </c>
      <c r="C103" s="11"/>
      <c r="D103" s="11"/>
      <c r="E103" s="11">
        <v>12.55</v>
      </c>
      <c r="F103" s="11">
        <v>12.55</v>
      </c>
      <c r="G103" s="11">
        <v>12.88</v>
      </c>
      <c r="H103" s="11">
        <v>13.14</v>
      </c>
      <c r="I103" s="29">
        <v>13.14</v>
      </c>
      <c r="J103" s="29">
        <v>13.26</v>
      </c>
      <c r="K103" s="29">
        <v>13.92</v>
      </c>
      <c r="L103" s="24">
        <v>13.92</v>
      </c>
      <c r="M103" s="26">
        <v>14.75</v>
      </c>
      <c r="N103" s="26">
        <v>14.75</v>
      </c>
      <c r="O103" s="29">
        <f t="shared" si="17"/>
        <v>15.44325</v>
      </c>
      <c r="P103" s="39">
        <f t="shared" si="18"/>
        <v>1.047</v>
      </c>
      <c r="Q103" s="11" t="s">
        <v>11</v>
      </c>
      <c r="R103" s="11" t="s">
        <v>12</v>
      </c>
    </row>
    <row r="104" s="1" customFormat="1" ht="30" customHeight="1" spans="1:18">
      <c r="A104" s="13" t="s">
        <v>57</v>
      </c>
      <c r="B104" s="12" t="s">
        <v>47</v>
      </c>
      <c r="C104" s="11"/>
      <c r="D104" s="15"/>
      <c r="E104" s="15">
        <v>6.48</v>
      </c>
      <c r="F104" s="15">
        <v>6.48</v>
      </c>
      <c r="G104" s="11">
        <v>6.48</v>
      </c>
      <c r="H104" s="11">
        <v>6.61</v>
      </c>
      <c r="I104" s="15">
        <v>6.61</v>
      </c>
      <c r="J104" s="15">
        <v>6.88</v>
      </c>
      <c r="K104" s="29">
        <v>7.12</v>
      </c>
      <c r="L104" s="24">
        <v>7.12</v>
      </c>
      <c r="M104" s="26">
        <v>7.23</v>
      </c>
      <c r="N104" s="26">
        <v>7.23</v>
      </c>
      <c r="O104" s="29">
        <f t="shared" si="17"/>
        <v>7.56981</v>
      </c>
      <c r="P104" s="39">
        <f t="shared" si="18"/>
        <v>1.047</v>
      </c>
      <c r="Q104" s="11" t="s">
        <v>81</v>
      </c>
      <c r="R104" s="11" t="s">
        <v>141</v>
      </c>
    </row>
    <row r="105" s="1" customFormat="1" ht="30" customHeight="1" spans="1:18">
      <c r="A105" s="14"/>
      <c r="B105" s="12" t="s">
        <v>47</v>
      </c>
      <c r="C105" s="11"/>
      <c r="D105" s="15"/>
      <c r="E105" s="15">
        <v>6.48</v>
      </c>
      <c r="F105" s="15">
        <v>6.48</v>
      </c>
      <c r="G105" s="11">
        <v>6.48</v>
      </c>
      <c r="H105" s="11">
        <v>6.61</v>
      </c>
      <c r="I105" s="15">
        <v>6.61</v>
      </c>
      <c r="J105" s="15">
        <v>6.88</v>
      </c>
      <c r="K105" s="29">
        <v>7.12</v>
      </c>
      <c r="L105" s="24">
        <v>7.12</v>
      </c>
      <c r="M105" s="26">
        <v>7.23</v>
      </c>
      <c r="N105" s="26">
        <v>7.23</v>
      </c>
      <c r="O105" s="29">
        <f t="shared" si="17"/>
        <v>7.56981</v>
      </c>
      <c r="P105" s="39">
        <f t="shared" si="18"/>
        <v>1.047</v>
      </c>
      <c r="Q105" s="11"/>
      <c r="R105" s="11" t="s">
        <v>78</v>
      </c>
    </row>
    <row r="106" s="1" customFormat="1" ht="30" customHeight="1" spans="1:18">
      <c r="A106" s="13" t="s">
        <v>121</v>
      </c>
      <c r="B106" s="37" t="s">
        <v>47</v>
      </c>
      <c r="C106" s="11"/>
      <c r="D106" s="11"/>
      <c r="E106" s="11" t="s">
        <v>15</v>
      </c>
      <c r="F106" s="11" t="s">
        <v>15</v>
      </c>
      <c r="G106" s="11" t="s">
        <v>15</v>
      </c>
      <c r="H106" s="11" t="s">
        <v>15</v>
      </c>
      <c r="I106" s="29">
        <v>24.9</v>
      </c>
      <c r="J106" s="29">
        <v>25.02</v>
      </c>
      <c r="K106" s="29">
        <v>21.47</v>
      </c>
      <c r="L106" s="24">
        <v>21.47</v>
      </c>
      <c r="M106" s="26">
        <v>23.33</v>
      </c>
      <c r="N106" s="26">
        <v>23.33</v>
      </c>
      <c r="O106" s="29">
        <f t="shared" si="17"/>
        <v>24.42651</v>
      </c>
      <c r="P106" s="39">
        <f t="shared" si="18"/>
        <v>1.047</v>
      </c>
      <c r="Q106" s="11" t="s">
        <v>81</v>
      </c>
      <c r="R106" s="11" t="s">
        <v>17</v>
      </c>
    </row>
    <row r="107" s="1" customFormat="1" ht="30" customHeight="1" spans="1:18">
      <c r="A107" s="14"/>
      <c r="B107" s="37" t="s">
        <v>47</v>
      </c>
      <c r="C107" s="11"/>
      <c r="D107" s="11"/>
      <c r="E107" s="11" t="s">
        <v>15</v>
      </c>
      <c r="F107" s="11" t="s">
        <v>15</v>
      </c>
      <c r="G107" s="11" t="s">
        <v>15</v>
      </c>
      <c r="H107" s="11" t="s">
        <v>15</v>
      </c>
      <c r="I107" s="29">
        <v>20.75</v>
      </c>
      <c r="J107" s="29">
        <v>20.85</v>
      </c>
      <c r="K107" s="29">
        <v>21.47</v>
      </c>
      <c r="L107" s="24">
        <v>21.47</v>
      </c>
      <c r="M107" s="26">
        <v>23.33</v>
      </c>
      <c r="N107" s="26">
        <v>23.33</v>
      </c>
      <c r="O107" s="29">
        <f t="shared" si="17"/>
        <v>24.42651</v>
      </c>
      <c r="P107" s="39">
        <f t="shared" si="18"/>
        <v>1.047</v>
      </c>
      <c r="Q107" s="11"/>
      <c r="R107" s="11" t="s">
        <v>12</v>
      </c>
    </row>
    <row r="108" s="1" customFormat="1" ht="30" customHeight="1" spans="1:18">
      <c r="A108" s="13" t="s">
        <v>122</v>
      </c>
      <c r="B108" s="37" t="s">
        <v>47</v>
      </c>
      <c r="C108" s="11"/>
      <c r="D108" s="11"/>
      <c r="E108" s="11" t="s">
        <v>15</v>
      </c>
      <c r="F108" s="11" t="s">
        <v>15</v>
      </c>
      <c r="G108" s="11" t="s">
        <v>15</v>
      </c>
      <c r="H108" s="11" t="s">
        <v>15</v>
      </c>
      <c r="I108" s="29">
        <v>24.89</v>
      </c>
      <c r="J108" s="29">
        <v>24.99</v>
      </c>
      <c r="K108" s="29">
        <v>22</v>
      </c>
      <c r="L108" s="26">
        <v>22</v>
      </c>
      <c r="M108" s="26">
        <v>22.94</v>
      </c>
      <c r="N108" s="26">
        <v>22.94</v>
      </c>
      <c r="O108" s="29">
        <f t="shared" si="17"/>
        <v>24.01818</v>
      </c>
      <c r="P108" s="39">
        <f t="shared" si="18"/>
        <v>1.047</v>
      </c>
      <c r="Q108" s="11" t="s">
        <v>161</v>
      </c>
      <c r="R108" s="11" t="s">
        <v>17</v>
      </c>
    </row>
    <row r="109" s="1" customFormat="1" ht="30" customHeight="1" spans="1:18">
      <c r="A109" s="14"/>
      <c r="B109" s="37" t="s">
        <v>47</v>
      </c>
      <c r="C109" s="11"/>
      <c r="D109" s="11"/>
      <c r="E109" s="11" t="s">
        <v>15</v>
      </c>
      <c r="F109" s="11" t="s">
        <v>15</v>
      </c>
      <c r="G109" s="11" t="s">
        <v>15</v>
      </c>
      <c r="H109" s="11" t="s">
        <v>15</v>
      </c>
      <c r="I109" s="29">
        <v>20.74</v>
      </c>
      <c r="J109" s="29">
        <v>20.82</v>
      </c>
      <c r="K109" s="29">
        <v>22</v>
      </c>
      <c r="L109" s="26">
        <v>22</v>
      </c>
      <c r="M109" s="26">
        <v>22.94</v>
      </c>
      <c r="N109" s="26">
        <v>22.94</v>
      </c>
      <c r="O109" s="29">
        <f t="shared" si="17"/>
        <v>24.01818</v>
      </c>
      <c r="P109" s="39">
        <f t="shared" si="18"/>
        <v>1.047</v>
      </c>
      <c r="Q109" s="11"/>
      <c r="R109" s="11" t="s">
        <v>12</v>
      </c>
    </row>
    <row r="110" s="1" customFormat="1" ht="30" customHeight="1" spans="1:18">
      <c r="A110" s="13" t="s">
        <v>124</v>
      </c>
      <c r="B110" s="12" t="s">
        <v>47</v>
      </c>
      <c r="C110" s="11"/>
      <c r="D110" s="15"/>
      <c r="E110" s="11" t="s">
        <v>15</v>
      </c>
      <c r="F110" s="11" t="s">
        <v>15</v>
      </c>
      <c r="G110" s="11" t="s">
        <v>15</v>
      </c>
      <c r="H110" s="11" t="s">
        <v>15</v>
      </c>
      <c r="I110" s="15">
        <v>24.73</v>
      </c>
      <c r="J110" s="15">
        <v>25.18</v>
      </c>
      <c r="K110" s="29">
        <v>25.24</v>
      </c>
      <c r="L110" s="26">
        <v>25.24</v>
      </c>
      <c r="M110" s="26">
        <v>27.71</v>
      </c>
      <c r="N110" s="26">
        <v>27.71</v>
      </c>
      <c r="O110" s="29">
        <f t="shared" si="17"/>
        <v>29.01237</v>
      </c>
      <c r="P110" s="39">
        <f t="shared" si="18"/>
        <v>1.047</v>
      </c>
      <c r="Q110" s="11" t="s">
        <v>51</v>
      </c>
      <c r="R110" s="11" t="s">
        <v>52</v>
      </c>
    </row>
    <row r="111" s="1" customFormat="1" ht="30" customHeight="1" spans="1:18">
      <c r="A111" s="14"/>
      <c r="B111" s="12" t="s">
        <v>47</v>
      </c>
      <c r="C111" s="11"/>
      <c r="D111" s="15"/>
      <c r="E111" s="11" t="s">
        <v>15</v>
      </c>
      <c r="F111" s="11" t="s">
        <v>15</v>
      </c>
      <c r="G111" s="11" t="s">
        <v>15</v>
      </c>
      <c r="H111" s="11" t="s">
        <v>15</v>
      </c>
      <c r="I111" s="15">
        <v>20.61</v>
      </c>
      <c r="J111" s="15">
        <v>20.98</v>
      </c>
      <c r="K111" s="29">
        <v>21.03</v>
      </c>
      <c r="L111" s="26">
        <v>21.0282870685274</v>
      </c>
      <c r="M111" s="26">
        <v>23.09</v>
      </c>
      <c r="N111" s="26">
        <v>23.09</v>
      </c>
      <c r="O111" s="29">
        <f t="shared" si="17"/>
        <v>24.17523</v>
      </c>
      <c r="P111" s="39">
        <f t="shared" si="18"/>
        <v>1.047</v>
      </c>
      <c r="Q111" s="11" t="s">
        <v>11</v>
      </c>
      <c r="R111" s="11" t="s">
        <v>12</v>
      </c>
    </row>
    <row r="112" s="1" customFormat="1" ht="30" customHeight="1" spans="1:18">
      <c r="A112" s="13" t="s">
        <v>125</v>
      </c>
      <c r="B112" s="37" t="s">
        <v>47</v>
      </c>
      <c r="C112" s="11"/>
      <c r="D112" s="11"/>
      <c r="E112" s="11" t="s">
        <v>15</v>
      </c>
      <c r="F112" s="11" t="s">
        <v>15</v>
      </c>
      <c r="G112" s="11" t="s">
        <v>15</v>
      </c>
      <c r="H112" s="11" t="s">
        <v>15</v>
      </c>
      <c r="I112" s="29" t="s">
        <v>170</v>
      </c>
      <c r="J112" s="29" t="s">
        <v>171</v>
      </c>
      <c r="K112" s="29">
        <v>22.39</v>
      </c>
      <c r="L112" s="26">
        <v>22.3945262947139</v>
      </c>
      <c r="M112" s="26">
        <v>22.7805116629773</v>
      </c>
      <c r="N112" s="26">
        <v>22.7805116629773</v>
      </c>
      <c r="O112" s="29">
        <f t="shared" si="17"/>
        <v>23.8511957111373</v>
      </c>
      <c r="P112" s="39">
        <f t="shared" si="18"/>
        <v>1.047</v>
      </c>
      <c r="Q112" s="11" t="s">
        <v>81</v>
      </c>
      <c r="R112" s="11" t="s">
        <v>17</v>
      </c>
    </row>
    <row r="113" ht="30" customHeight="1" spans="1:18">
      <c r="A113" s="14"/>
      <c r="B113" s="37" t="s">
        <v>47</v>
      </c>
      <c r="C113" s="11"/>
      <c r="D113" s="11"/>
      <c r="E113" s="11" t="s">
        <v>15</v>
      </c>
      <c r="F113" s="11" t="s">
        <v>15</v>
      </c>
      <c r="G113" s="11" t="s">
        <v>15</v>
      </c>
      <c r="H113" s="11" t="s">
        <v>15</v>
      </c>
      <c r="I113" s="29">
        <v>20.72</v>
      </c>
      <c r="J113" s="29" t="s">
        <v>172</v>
      </c>
      <c r="K113" s="29">
        <v>22.39</v>
      </c>
      <c r="L113" s="26">
        <v>22.3945262947139</v>
      </c>
      <c r="M113" s="26">
        <v>22.7805116629773</v>
      </c>
      <c r="N113" s="26">
        <v>22.7805116629773</v>
      </c>
      <c r="O113" s="29">
        <f t="shared" si="17"/>
        <v>23.8511957111373</v>
      </c>
      <c r="P113" s="39">
        <f t="shared" si="18"/>
        <v>1.047</v>
      </c>
      <c r="Q113" s="11"/>
      <c r="R113" s="11" t="s">
        <v>12</v>
      </c>
    </row>
    <row r="114" s="1" customFormat="1" ht="30" customHeight="1" spans="1:18">
      <c r="A114" s="13" t="s">
        <v>127</v>
      </c>
      <c r="B114" s="37" t="s">
        <v>47</v>
      </c>
      <c r="C114" s="11"/>
      <c r="D114" s="11"/>
      <c r="E114" s="11" t="s">
        <v>15</v>
      </c>
      <c r="F114" s="11" t="s">
        <v>15</v>
      </c>
      <c r="G114" s="11" t="s">
        <v>15</v>
      </c>
      <c r="H114" s="11" t="s">
        <v>15</v>
      </c>
      <c r="I114" s="29">
        <v>24.9</v>
      </c>
      <c r="J114" s="29">
        <v>25.3</v>
      </c>
      <c r="K114" s="29">
        <v>25.53</v>
      </c>
      <c r="L114" s="24">
        <v>25.53</v>
      </c>
      <c r="M114" s="26">
        <v>26.17</v>
      </c>
      <c r="N114" s="26">
        <v>26.17</v>
      </c>
      <c r="O114" s="29">
        <f t="shared" si="17"/>
        <v>27.39999</v>
      </c>
      <c r="P114" s="39">
        <f t="shared" si="18"/>
        <v>1.047</v>
      </c>
      <c r="Q114" s="11" t="s">
        <v>51</v>
      </c>
      <c r="R114" s="11" t="s">
        <v>52</v>
      </c>
    </row>
    <row r="115" s="1" customFormat="1" ht="30" customHeight="1" spans="1:18">
      <c r="A115" s="14"/>
      <c r="B115" s="37" t="s">
        <v>47</v>
      </c>
      <c r="C115" s="11"/>
      <c r="D115" s="11"/>
      <c r="E115" s="11" t="s">
        <v>15</v>
      </c>
      <c r="F115" s="11" t="s">
        <v>15</v>
      </c>
      <c r="G115" s="11" t="s">
        <v>15</v>
      </c>
      <c r="H115" s="11" t="s">
        <v>15</v>
      </c>
      <c r="I115" s="29">
        <v>20.75</v>
      </c>
      <c r="J115" s="29">
        <v>21.08</v>
      </c>
      <c r="K115" s="29">
        <v>21.28</v>
      </c>
      <c r="L115" s="24">
        <v>21.28</v>
      </c>
      <c r="M115" s="26">
        <v>21.81</v>
      </c>
      <c r="N115" s="26">
        <v>21.81</v>
      </c>
      <c r="O115" s="29">
        <f t="shared" si="17"/>
        <v>22.83507</v>
      </c>
      <c r="P115" s="39">
        <f t="shared" si="18"/>
        <v>1.047</v>
      </c>
      <c r="Q115" s="11" t="s">
        <v>11</v>
      </c>
      <c r="R115" s="11" t="s">
        <v>12</v>
      </c>
    </row>
    <row r="116" s="1" customFormat="1" ht="47.25" customHeight="1" spans="1:18">
      <c r="A116" s="11" t="s">
        <v>128</v>
      </c>
      <c r="B116" s="37" t="s">
        <v>47</v>
      </c>
      <c r="C116" s="11"/>
      <c r="D116" s="11"/>
      <c r="E116" s="11" t="s">
        <v>15</v>
      </c>
      <c r="F116" s="11" t="s">
        <v>15</v>
      </c>
      <c r="G116" s="11" t="s">
        <v>15</v>
      </c>
      <c r="H116" s="11" t="s">
        <v>15</v>
      </c>
      <c r="I116" s="29">
        <v>20.18</v>
      </c>
      <c r="J116" s="29">
        <v>20.32</v>
      </c>
      <c r="K116" s="29">
        <v>20.52</v>
      </c>
      <c r="L116" s="24">
        <v>20.52</v>
      </c>
      <c r="M116" s="26">
        <v>22.53</v>
      </c>
      <c r="N116" s="26">
        <v>22.53</v>
      </c>
      <c r="O116" s="29">
        <f t="shared" si="17"/>
        <v>23.58891</v>
      </c>
      <c r="P116" s="39">
        <f t="shared" si="18"/>
        <v>1.047</v>
      </c>
      <c r="Q116" s="11" t="s">
        <v>81</v>
      </c>
      <c r="R116" s="11" t="s">
        <v>141</v>
      </c>
    </row>
    <row r="117" s="1" customFormat="1" ht="30" customHeight="1" spans="1:18">
      <c r="A117" s="13" t="s">
        <v>129</v>
      </c>
      <c r="B117" s="37" t="s">
        <v>47</v>
      </c>
      <c r="C117" s="11"/>
      <c r="D117" s="11"/>
      <c r="E117" s="11" t="s">
        <v>15</v>
      </c>
      <c r="F117" s="11" t="s">
        <v>15</v>
      </c>
      <c r="G117" s="11" t="s">
        <v>15</v>
      </c>
      <c r="H117" s="11" t="s">
        <v>15</v>
      </c>
      <c r="I117" s="29">
        <v>24.88</v>
      </c>
      <c r="J117" s="29">
        <v>25.58</v>
      </c>
      <c r="K117" s="29">
        <v>21.54</v>
      </c>
      <c r="L117" s="26">
        <v>21.5419103948657</v>
      </c>
      <c r="M117" s="26">
        <v>23.71</v>
      </c>
      <c r="N117" s="26">
        <v>23.71</v>
      </c>
      <c r="O117" s="29">
        <f t="shared" si="17"/>
        <v>24.82437</v>
      </c>
      <c r="P117" s="39">
        <f t="shared" si="18"/>
        <v>1.047</v>
      </c>
      <c r="Q117" s="11" t="s">
        <v>161</v>
      </c>
      <c r="R117" s="11" t="s">
        <v>17</v>
      </c>
    </row>
    <row r="118" s="1" customFormat="1" ht="30" customHeight="1" spans="1:18">
      <c r="A118" s="14"/>
      <c r="B118" s="37" t="s">
        <v>47</v>
      </c>
      <c r="C118" s="11"/>
      <c r="D118" s="11"/>
      <c r="E118" s="11" t="s">
        <v>15</v>
      </c>
      <c r="F118" s="11" t="s">
        <v>15</v>
      </c>
      <c r="G118" s="11" t="s">
        <v>15</v>
      </c>
      <c r="H118" s="11" t="s">
        <v>15</v>
      </c>
      <c r="I118" s="29">
        <v>20.73</v>
      </c>
      <c r="J118" s="29">
        <v>21.32</v>
      </c>
      <c r="K118" s="29">
        <v>21.54</v>
      </c>
      <c r="L118" s="26">
        <v>21.5419103948657</v>
      </c>
      <c r="M118" s="26">
        <v>23.71</v>
      </c>
      <c r="N118" s="26">
        <v>23.71</v>
      </c>
      <c r="O118" s="29">
        <f t="shared" si="17"/>
        <v>24.82437</v>
      </c>
      <c r="P118" s="39">
        <f t="shared" si="18"/>
        <v>1.047</v>
      </c>
      <c r="Q118" s="11"/>
      <c r="R118" s="11" t="s">
        <v>12</v>
      </c>
    </row>
    <row r="119" s="1" customFormat="1" ht="50.25" customHeight="1" spans="1:18">
      <c r="A119" s="11" t="s">
        <v>130</v>
      </c>
      <c r="B119" s="37" t="s">
        <v>47</v>
      </c>
      <c r="C119" s="11"/>
      <c r="D119" s="11"/>
      <c r="E119" s="11" t="s">
        <v>15</v>
      </c>
      <c r="F119" s="11" t="s">
        <v>15</v>
      </c>
      <c r="G119" s="11" t="s">
        <v>15</v>
      </c>
      <c r="H119" s="11" t="s">
        <v>15</v>
      </c>
      <c r="I119" s="29">
        <v>14.87</v>
      </c>
      <c r="J119" s="29">
        <v>15.04</v>
      </c>
      <c r="K119" s="29">
        <v>16.97</v>
      </c>
      <c r="L119" s="26">
        <v>16.9675840277955</v>
      </c>
      <c r="M119" s="26">
        <v>18.65</v>
      </c>
      <c r="N119" s="26">
        <v>18.65</v>
      </c>
      <c r="O119" s="29">
        <f t="shared" si="17"/>
        <v>19.52655</v>
      </c>
      <c r="P119" s="39">
        <f t="shared" si="18"/>
        <v>1.047</v>
      </c>
      <c r="Q119" s="11" t="s">
        <v>81</v>
      </c>
      <c r="R119" s="11" t="s">
        <v>141</v>
      </c>
    </row>
    <row r="120" s="1" customFormat="1" ht="66" customHeight="1" spans="1:18">
      <c r="A120" s="11" t="s">
        <v>131</v>
      </c>
      <c r="B120" s="37" t="s">
        <v>47</v>
      </c>
      <c r="C120" s="11"/>
      <c r="D120" s="11"/>
      <c r="E120" s="11" t="s">
        <v>15</v>
      </c>
      <c r="F120" s="11" t="s">
        <v>15</v>
      </c>
      <c r="G120" s="11" t="s">
        <v>15</v>
      </c>
      <c r="H120" s="11" t="s">
        <v>15</v>
      </c>
      <c r="I120" s="29">
        <v>20.8</v>
      </c>
      <c r="J120" s="29">
        <v>21.38</v>
      </c>
      <c r="K120" s="29">
        <v>22.02</v>
      </c>
      <c r="L120" s="26">
        <v>22.0164191276318</v>
      </c>
      <c r="M120" s="26">
        <v>23.8</v>
      </c>
      <c r="N120" s="26">
        <v>23.8</v>
      </c>
      <c r="O120" s="29">
        <f t="shared" si="17"/>
        <v>24.9186</v>
      </c>
      <c r="P120" s="39">
        <f t="shared" si="18"/>
        <v>1.047</v>
      </c>
      <c r="Q120" s="13" t="s">
        <v>81</v>
      </c>
      <c r="R120" s="11" t="s">
        <v>141</v>
      </c>
    </row>
    <row r="121" s="1" customFormat="1" ht="44.25" customHeight="1" spans="1:18">
      <c r="A121" s="13" t="s">
        <v>173</v>
      </c>
      <c r="B121" s="37" t="s">
        <v>47</v>
      </c>
      <c r="C121" s="11"/>
      <c r="D121" s="11"/>
      <c r="E121" s="11" t="s">
        <v>15</v>
      </c>
      <c r="F121" s="11" t="s">
        <v>15</v>
      </c>
      <c r="G121" s="11" t="s">
        <v>15</v>
      </c>
      <c r="H121" s="11" t="s">
        <v>15</v>
      </c>
      <c r="I121" s="11" t="s">
        <v>15</v>
      </c>
      <c r="J121" s="11" t="s">
        <v>15</v>
      </c>
      <c r="K121" s="29">
        <v>23.76</v>
      </c>
      <c r="L121" s="29">
        <v>23.7574507694637</v>
      </c>
      <c r="M121" s="29">
        <v>25.85</v>
      </c>
      <c r="N121" s="29">
        <v>25.85</v>
      </c>
      <c r="O121" s="29">
        <f t="shared" si="17"/>
        <v>27.06495</v>
      </c>
      <c r="P121" s="39">
        <f t="shared" si="18"/>
        <v>1.047</v>
      </c>
      <c r="Q121" s="13" t="s">
        <v>81</v>
      </c>
      <c r="R121" s="11" t="s">
        <v>167</v>
      </c>
    </row>
    <row r="122" ht="30" customHeight="1" spans="1:18">
      <c r="A122" s="19" t="s">
        <v>65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35"/>
    </row>
    <row r="123" s="1" customFormat="1" ht="30" customHeight="1" spans="1:18">
      <c r="A123" s="13" t="s">
        <v>66</v>
      </c>
      <c r="B123" s="12" t="s">
        <v>67</v>
      </c>
      <c r="C123" s="11"/>
      <c r="D123" s="11"/>
      <c r="E123" s="11">
        <v>13.12</v>
      </c>
      <c r="F123" s="11">
        <v>13.59</v>
      </c>
      <c r="G123" s="11">
        <v>13.59</v>
      </c>
      <c r="H123" s="11">
        <v>13.64</v>
      </c>
      <c r="I123" s="15">
        <v>13.42</v>
      </c>
      <c r="J123" s="15">
        <v>13.42</v>
      </c>
      <c r="K123" s="15">
        <v>13.72</v>
      </c>
      <c r="L123" s="24">
        <v>13.72</v>
      </c>
      <c r="M123" s="26">
        <v>14.47</v>
      </c>
      <c r="N123" s="26">
        <v>14.47</v>
      </c>
      <c r="O123" s="26">
        <f>N123*1.047</f>
        <v>15.15009</v>
      </c>
      <c r="P123" s="34">
        <f>O123/N123</f>
        <v>1.047</v>
      </c>
      <c r="Q123" s="11" t="s">
        <v>19</v>
      </c>
      <c r="R123" s="11" t="s">
        <v>17</v>
      </c>
    </row>
    <row r="124" s="1" customFormat="1" ht="38.25" customHeight="1" spans="1:18">
      <c r="A124" s="14"/>
      <c r="B124" s="12" t="s">
        <v>67</v>
      </c>
      <c r="C124" s="11"/>
      <c r="D124" s="11"/>
      <c r="E124" s="11">
        <v>11.13</v>
      </c>
      <c r="F124" s="11">
        <v>11.13</v>
      </c>
      <c r="G124" s="11">
        <v>11.33</v>
      </c>
      <c r="H124" s="11">
        <v>11.37</v>
      </c>
      <c r="I124" s="15">
        <v>11.18</v>
      </c>
      <c r="J124" s="15">
        <v>11.18</v>
      </c>
      <c r="K124" s="15">
        <v>11.43</v>
      </c>
      <c r="L124" s="24">
        <v>11.43</v>
      </c>
      <c r="M124" s="26">
        <v>12.05</v>
      </c>
      <c r="N124" s="26">
        <v>12.05</v>
      </c>
      <c r="O124" s="26">
        <f>N124*1.047</f>
        <v>12.61635</v>
      </c>
      <c r="P124" s="34">
        <f>O124/N124</f>
        <v>1.047</v>
      </c>
      <c r="Q124" s="11" t="s">
        <v>11</v>
      </c>
      <c r="R124" s="11" t="s">
        <v>12</v>
      </c>
    </row>
    <row r="125" ht="30" customHeight="1" spans="1:18">
      <c r="A125" s="19" t="s">
        <v>68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35"/>
    </row>
    <row r="126" s="1" customFormat="1" ht="30" customHeight="1" spans="1:18">
      <c r="A126" s="13" t="s">
        <v>69</v>
      </c>
      <c r="B126" s="12" t="s">
        <v>70</v>
      </c>
      <c r="C126" s="11"/>
      <c r="D126" s="11"/>
      <c r="E126" s="11">
        <v>2.68</v>
      </c>
      <c r="F126" s="11">
        <v>2.81</v>
      </c>
      <c r="G126" s="11">
        <v>2.81</v>
      </c>
      <c r="H126" s="11">
        <f>G126*1.048</f>
        <v>2.94488</v>
      </c>
      <c r="I126" s="15">
        <v>2.95</v>
      </c>
      <c r="J126" s="15">
        <v>3.09</v>
      </c>
      <c r="K126" s="15">
        <v>3.36</v>
      </c>
      <c r="L126" s="15">
        <f>K126</f>
        <v>3.36</v>
      </c>
      <c r="M126" s="15">
        <v>3.65</v>
      </c>
      <c r="N126" s="15">
        <f>M126</f>
        <v>3.65</v>
      </c>
      <c r="O126" s="15">
        <f>N126*1.06</f>
        <v>3.869</v>
      </c>
      <c r="P126" s="40">
        <f>O126/N126</f>
        <v>1.06</v>
      </c>
      <c r="Q126" s="11" t="s">
        <v>19</v>
      </c>
      <c r="R126" s="41" t="s">
        <v>174</v>
      </c>
    </row>
    <row r="127" s="1" customFormat="1" ht="30" customHeight="1" spans="1:18">
      <c r="A127" s="38"/>
      <c r="B127" s="12" t="s">
        <v>70</v>
      </c>
      <c r="C127" s="11"/>
      <c r="D127" s="11"/>
      <c r="E127" s="11">
        <v>1.88</v>
      </c>
      <c r="F127" s="11">
        <v>1.97</v>
      </c>
      <c r="G127" s="11">
        <v>1.97</v>
      </c>
      <c r="H127" s="11">
        <f>G127*1.048</f>
        <v>2.06456</v>
      </c>
      <c r="I127" s="15">
        <v>2.06</v>
      </c>
      <c r="J127" s="15">
        <v>2.16</v>
      </c>
      <c r="K127" s="15">
        <v>2.35</v>
      </c>
      <c r="L127" s="15">
        <v>2.35</v>
      </c>
      <c r="M127" s="15">
        <v>2.56</v>
      </c>
      <c r="N127" s="15">
        <v>2.56</v>
      </c>
      <c r="O127" s="15">
        <v>2.71</v>
      </c>
      <c r="P127" s="40">
        <f>O127/N127</f>
        <v>1.05859375</v>
      </c>
      <c r="Q127" s="11" t="s">
        <v>19</v>
      </c>
      <c r="R127" s="42" t="s">
        <v>175</v>
      </c>
    </row>
    <row r="128" ht="30" customHeight="1" spans="1:18">
      <c r="A128" s="19" t="s">
        <v>73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35"/>
    </row>
    <row r="129" s="1" customFormat="1" ht="30" customHeight="1" spans="1:18">
      <c r="A129" s="11" t="s">
        <v>74</v>
      </c>
      <c r="B129" s="12" t="s">
        <v>75</v>
      </c>
      <c r="C129" s="11">
        <v>4317.58</v>
      </c>
      <c r="D129" s="11">
        <v>4662.98</v>
      </c>
      <c r="E129" s="11">
        <v>4662.98</v>
      </c>
      <c r="F129" s="11">
        <v>4942.77</v>
      </c>
      <c r="G129" s="11">
        <v>4942.77</v>
      </c>
      <c r="H129" s="11">
        <f>G129*1.06</f>
        <v>5239.3362</v>
      </c>
      <c r="I129" s="15">
        <f>H129</f>
        <v>5239.3362</v>
      </c>
      <c r="J129" s="15">
        <v>5553.69</v>
      </c>
      <c r="K129" s="15">
        <v>6025.75</v>
      </c>
      <c r="L129" s="15">
        <v>6025.75</v>
      </c>
      <c r="M129" s="15">
        <f>L129*1.06</f>
        <v>6387.295</v>
      </c>
      <c r="N129" s="15">
        <f>M129</f>
        <v>6387.295</v>
      </c>
      <c r="O129" s="15">
        <f>N129*1.06</f>
        <v>6770.5327</v>
      </c>
      <c r="P129" s="34">
        <f>O129/N129</f>
        <v>1.06</v>
      </c>
      <c r="Q129" s="11" t="s">
        <v>19</v>
      </c>
      <c r="R129" s="11" t="s">
        <v>17</v>
      </c>
    </row>
    <row r="130" ht="30" customHeight="1" spans="1:18">
      <c r="A130" s="8" t="s">
        <v>76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="1" customFormat="1" ht="30" hidden="1" customHeight="1" spans="1:18">
      <c r="A131" s="11" t="s">
        <v>77</v>
      </c>
      <c r="B131" s="12" t="s">
        <v>47</v>
      </c>
      <c r="C131" s="11"/>
      <c r="D131" s="11"/>
      <c r="E131" s="11">
        <v>73.99</v>
      </c>
      <c r="F131" s="11">
        <v>93.53</v>
      </c>
      <c r="G131" s="11">
        <v>45.19</v>
      </c>
      <c r="H131" s="11">
        <v>45.19</v>
      </c>
      <c r="I131" s="15">
        <v>45.19</v>
      </c>
      <c r="J131" s="15">
        <v>46.92</v>
      </c>
      <c r="K131" s="15">
        <v>49.68</v>
      </c>
      <c r="L131" s="15"/>
      <c r="M131" s="15"/>
      <c r="N131" s="15"/>
      <c r="O131" s="15"/>
      <c r="P131" s="34">
        <f t="shared" ref="P131:P151" si="19">(K131-J131)/J131</f>
        <v>0.0588235294117647</v>
      </c>
      <c r="Q131" s="11" t="s">
        <v>81</v>
      </c>
      <c r="R131" s="11" t="s">
        <v>78</v>
      </c>
    </row>
    <row r="132" s="1" customFormat="1" ht="30" hidden="1" customHeight="1" spans="1:18">
      <c r="A132" s="11"/>
      <c r="B132" s="12" t="s">
        <v>84</v>
      </c>
      <c r="C132" s="11"/>
      <c r="D132" s="11"/>
      <c r="E132" s="11">
        <v>295.95</v>
      </c>
      <c r="F132" s="11">
        <v>374.1</v>
      </c>
      <c r="G132" s="11">
        <v>180.76</v>
      </c>
      <c r="H132" s="11">
        <v>180.76</v>
      </c>
      <c r="I132" s="15">
        <v>180.76</v>
      </c>
      <c r="J132" s="15">
        <v>246.93</v>
      </c>
      <c r="K132" s="15">
        <v>261.47</v>
      </c>
      <c r="L132" s="15"/>
      <c r="M132" s="15"/>
      <c r="N132" s="15"/>
      <c r="O132" s="15"/>
      <c r="P132" s="34">
        <f t="shared" si="19"/>
        <v>0.0588830842748958</v>
      </c>
      <c r="Q132" s="11"/>
      <c r="R132" s="11"/>
    </row>
    <row r="133" s="1" customFormat="1" ht="30" hidden="1" customHeight="1" spans="1:18">
      <c r="A133" s="11" t="s">
        <v>83</v>
      </c>
      <c r="B133" s="12" t="s">
        <v>47</v>
      </c>
      <c r="C133" s="11"/>
      <c r="D133" s="11"/>
      <c r="E133" s="11">
        <v>102.01</v>
      </c>
      <c r="F133" s="11">
        <v>102.01</v>
      </c>
      <c r="G133" s="11">
        <v>76.79</v>
      </c>
      <c r="H133" s="11">
        <v>76.79</v>
      </c>
      <c r="I133" s="15">
        <v>76.16</v>
      </c>
      <c r="J133" s="15">
        <v>76.16</v>
      </c>
      <c r="K133" s="15">
        <v>78.27</v>
      </c>
      <c r="L133" s="15"/>
      <c r="M133" s="15"/>
      <c r="N133" s="15"/>
      <c r="O133" s="15"/>
      <c r="P133" s="34">
        <f t="shared" si="19"/>
        <v>0.0277048319327731</v>
      </c>
      <c r="Q133" s="11" t="s">
        <v>81</v>
      </c>
      <c r="R133" s="11" t="s">
        <v>78</v>
      </c>
    </row>
    <row r="134" s="1" customFormat="1" ht="30" hidden="1" customHeight="1" spans="1:18">
      <c r="A134" s="11"/>
      <c r="B134" s="12" t="s">
        <v>84</v>
      </c>
      <c r="C134" s="11"/>
      <c r="D134" s="11"/>
      <c r="E134" s="11">
        <v>408.06</v>
      </c>
      <c r="F134" s="11">
        <v>408.06</v>
      </c>
      <c r="G134" s="11">
        <v>307.16</v>
      </c>
      <c r="H134" s="11">
        <v>307.16</v>
      </c>
      <c r="I134" s="15">
        <v>400.84</v>
      </c>
      <c r="J134" s="15">
        <v>400.84</v>
      </c>
      <c r="K134" s="15">
        <v>411.94</v>
      </c>
      <c r="L134" s="15"/>
      <c r="M134" s="15"/>
      <c r="N134" s="15"/>
      <c r="O134" s="15"/>
      <c r="P134" s="34">
        <f t="shared" si="19"/>
        <v>0.0276918471210459</v>
      </c>
      <c r="Q134" s="11"/>
      <c r="R134" s="11" t="s">
        <v>78</v>
      </c>
    </row>
    <row r="135" s="1" customFormat="1" ht="30" hidden="1" customHeight="1" spans="1:18">
      <c r="A135" s="11" t="s">
        <v>85</v>
      </c>
      <c r="B135" s="12" t="s">
        <v>47</v>
      </c>
      <c r="C135" s="11"/>
      <c r="D135" s="11"/>
      <c r="E135" s="11">
        <v>71.35</v>
      </c>
      <c r="F135" s="11">
        <v>88.7</v>
      </c>
      <c r="G135" s="11">
        <v>87.18</v>
      </c>
      <c r="H135" s="11">
        <v>87.18</v>
      </c>
      <c r="I135" s="15">
        <v>79.18</v>
      </c>
      <c r="J135" s="15">
        <v>79.18</v>
      </c>
      <c r="K135" s="15"/>
      <c r="L135" s="15"/>
      <c r="M135" s="15"/>
      <c r="N135" s="15"/>
      <c r="O135" s="15"/>
      <c r="P135" s="34">
        <f t="shared" si="19"/>
        <v>-1</v>
      </c>
      <c r="Q135" s="11" t="s">
        <v>81</v>
      </c>
      <c r="R135" s="11" t="s">
        <v>78</v>
      </c>
    </row>
    <row r="136" s="1" customFormat="1" ht="30" hidden="1" customHeight="1" spans="1:18">
      <c r="A136" s="11" t="s">
        <v>85</v>
      </c>
      <c r="B136" s="12" t="s">
        <v>84</v>
      </c>
      <c r="C136" s="11"/>
      <c r="D136" s="11"/>
      <c r="E136" s="11">
        <v>285.4</v>
      </c>
      <c r="F136" s="11">
        <v>354.8</v>
      </c>
      <c r="G136" s="11">
        <v>348.7</v>
      </c>
      <c r="H136" s="11">
        <v>348.7</v>
      </c>
      <c r="I136" s="15">
        <v>416.69</v>
      </c>
      <c r="J136" s="15">
        <v>416.69</v>
      </c>
      <c r="K136" s="15"/>
      <c r="L136" s="15"/>
      <c r="M136" s="15"/>
      <c r="N136" s="15"/>
      <c r="O136" s="15"/>
      <c r="P136" s="34">
        <f t="shared" si="19"/>
        <v>-1</v>
      </c>
      <c r="Q136" s="11"/>
      <c r="R136" s="11" t="s">
        <v>78</v>
      </c>
    </row>
    <row r="137" s="1" customFormat="1" ht="30" hidden="1" customHeight="1" spans="1:18">
      <c r="A137" s="11" t="s">
        <v>86</v>
      </c>
      <c r="B137" s="12" t="s">
        <v>47</v>
      </c>
      <c r="C137" s="11"/>
      <c r="D137" s="11"/>
      <c r="E137" s="11">
        <v>94.09</v>
      </c>
      <c r="F137" s="11">
        <v>94.09</v>
      </c>
      <c r="G137" s="11">
        <v>96.62</v>
      </c>
      <c r="H137" s="11">
        <v>108.49</v>
      </c>
      <c r="I137" s="15" t="s">
        <v>87</v>
      </c>
      <c r="J137" s="15" t="s">
        <v>87</v>
      </c>
      <c r="K137" s="15"/>
      <c r="L137" s="15"/>
      <c r="M137" s="15"/>
      <c r="N137" s="15"/>
      <c r="O137" s="15"/>
      <c r="P137" s="34" t="e">
        <f t="shared" si="19"/>
        <v>#VALUE!</v>
      </c>
      <c r="Q137" s="11" t="s">
        <v>81</v>
      </c>
      <c r="R137" s="11" t="s">
        <v>78</v>
      </c>
    </row>
    <row r="138" s="1" customFormat="1" ht="30" hidden="1" customHeight="1" spans="1:18">
      <c r="A138" s="11" t="s">
        <v>86</v>
      </c>
      <c r="B138" s="12" t="s">
        <v>84</v>
      </c>
      <c r="C138" s="11"/>
      <c r="D138" s="11"/>
      <c r="E138" s="11">
        <v>376.37</v>
      </c>
      <c r="F138" s="11">
        <v>376.37</v>
      </c>
      <c r="G138" s="11">
        <v>386.5</v>
      </c>
      <c r="H138" s="11">
        <v>433.95</v>
      </c>
      <c r="I138" s="15" t="s">
        <v>87</v>
      </c>
      <c r="J138" s="15" t="s">
        <v>87</v>
      </c>
      <c r="K138" s="15"/>
      <c r="L138" s="15"/>
      <c r="M138" s="15"/>
      <c r="N138" s="15"/>
      <c r="O138" s="15"/>
      <c r="P138" s="34" t="e">
        <f t="shared" si="19"/>
        <v>#VALUE!</v>
      </c>
      <c r="Q138" s="11"/>
      <c r="R138" s="11" t="s">
        <v>78</v>
      </c>
    </row>
    <row r="139" s="1" customFormat="1" ht="30" hidden="1" customHeight="1" spans="1:18">
      <c r="A139" s="11" t="s">
        <v>89</v>
      </c>
      <c r="B139" s="12" t="s">
        <v>47</v>
      </c>
      <c r="C139" s="11"/>
      <c r="D139" s="11"/>
      <c r="E139" s="11">
        <v>72.87</v>
      </c>
      <c r="F139" s="11">
        <v>74.26</v>
      </c>
      <c r="G139" s="11">
        <v>74.26</v>
      </c>
      <c r="H139" s="11">
        <v>78.64</v>
      </c>
      <c r="I139" s="15">
        <v>73.25</v>
      </c>
      <c r="J139" s="15">
        <v>73.25</v>
      </c>
      <c r="K139" s="15">
        <v>78.22</v>
      </c>
      <c r="L139" s="15"/>
      <c r="M139" s="15"/>
      <c r="N139" s="15"/>
      <c r="O139" s="15"/>
      <c r="P139" s="34">
        <f t="shared" si="19"/>
        <v>0.0678498293515358</v>
      </c>
      <c r="Q139" s="11" t="s">
        <v>81</v>
      </c>
      <c r="R139" s="11" t="s">
        <v>78</v>
      </c>
    </row>
    <row r="140" s="1" customFormat="1" ht="30" hidden="1" customHeight="1" spans="1:18">
      <c r="A140" s="11"/>
      <c r="B140" s="12" t="s">
        <v>84</v>
      </c>
      <c r="C140" s="11"/>
      <c r="D140" s="11"/>
      <c r="E140" s="11">
        <v>291.5</v>
      </c>
      <c r="F140" s="11">
        <v>297.02</v>
      </c>
      <c r="G140" s="11">
        <v>297.02</v>
      </c>
      <c r="H140" s="11">
        <v>314.56</v>
      </c>
      <c r="I140" s="15">
        <v>385.53</v>
      </c>
      <c r="J140" s="15">
        <v>385.53</v>
      </c>
      <c r="K140" s="15">
        <v>411.68</v>
      </c>
      <c r="L140" s="15"/>
      <c r="M140" s="15"/>
      <c r="N140" s="15"/>
      <c r="O140" s="15"/>
      <c r="P140" s="34">
        <f t="shared" si="19"/>
        <v>0.0678287033434494</v>
      </c>
      <c r="Q140" s="11"/>
      <c r="R140" s="11" t="s">
        <v>78</v>
      </c>
    </row>
    <row r="141" s="1" customFormat="1" ht="30" hidden="1" customHeight="1" spans="1:18">
      <c r="A141" s="11" t="s">
        <v>90</v>
      </c>
      <c r="B141" s="12" t="s">
        <v>47</v>
      </c>
      <c r="C141" s="11"/>
      <c r="D141" s="11"/>
      <c r="E141" s="11">
        <v>77.54</v>
      </c>
      <c r="F141" s="11">
        <v>77.54</v>
      </c>
      <c r="G141" s="11">
        <v>71.15</v>
      </c>
      <c r="H141" s="11">
        <v>71.15</v>
      </c>
      <c r="I141" s="15">
        <v>58.28</v>
      </c>
      <c r="J141" s="15">
        <v>58.28</v>
      </c>
      <c r="K141" s="15">
        <v>60.16</v>
      </c>
      <c r="L141" s="15"/>
      <c r="M141" s="15"/>
      <c r="N141" s="15"/>
      <c r="O141" s="15"/>
      <c r="P141" s="34">
        <f t="shared" si="19"/>
        <v>0.032258064516129</v>
      </c>
      <c r="Q141" s="11" t="s">
        <v>81</v>
      </c>
      <c r="R141" s="11" t="s">
        <v>78</v>
      </c>
    </row>
    <row r="142" s="1" customFormat="1" ht="30" hidden="1" customHeight="1" spans="1:18">
      <c r="A142" s="11"/>
      <c r="B142" s="12" t="s">
        <v>84</v>
      </c>
      <c r="C142" s="11"/>
      <c r="D142" s="11"/>
      <c r="E142" s="11">
        <v>310.15</v>
      </c>
      <c r="F142" s="11">
        <v>310.15</v>
      </c>
      <c r="G142" s="11">
        <v>284.61</v>
      </c>
      <c r="H142" s="11">
        <v>284.61</v>
      </c>
      <c r="I142" s="15">
        <v>306.76</v>
      </c>
      <c r="J142" s="15">
        <v>306.76</v>
      </c>
      <c r="K142" s="15">
        <v>316.66</v>
      </c>
      <c r="L142" s="15"/>
      <c r="M142" s="15"/>
      <c r="N142" s="15"/>
      <c r="O142" s="15"/>
      <c r="P142" s="34">
        <f t="shared" si="19"/>
        <v>0.0322727865432261</v>
      </c>
      <c r="Q142" s="11"/>
      <c r="R142" s="11" t="s">
        <v>78</v>
      </c>
    </row>
    <row r="143" s="1" customFormat="1" ht="20.25" hidden="1" customHeight="1" spans="1:18">
      <c r="A143" s="11" t="s">
        <v>176</v>
      </c>
      <c r="B143" s="12" t="s">
        <v>47</v>
      </c>
      <c r="C143" s="11"/>
      <c r="D143" s="11"/>
      <c r="E143" s="11" t="s">
        <v>87</v>
      </c>
      <c r="F143" s="11" t="s">
        <v>87</v>
      </c>
      <c r="G143" s="11" t="s">
        <v>87</v>
      </c>
      <c r="H143" s="11" t="s">
        <v>87</v>
      </c>
      <c r="I143" s="11">
        <v>106.11</v>
      </c>
      <c r="J143" s="11">
        <v>106.9</v>
      </c>
      <c r="K143" s="15">
        <v>107.15</v>
      </c>
      <c r="L143" s="15"/>
      <c r="M143" s="15"/>
      <c r="N143" s="15"/>
      <c r="O143" s="15"/>
      <c r="P143" s="34">
        <f t="shared" si="19"/>
        <v>0.00233863423760524</v>
      </c>
      <c r="Q143" s="11" t="s">
        <v>81</v>
      </c>
      <c r="R143" s="11" t="s">
        <v>78</v>
      </c>
    </row>
    <row r="144" s="1" customFormat="1" ht="20.25" hidden="1" customHeight="1" spans="1:18">
      <c r="A144" s="11"/>
      <c r="B144" s="12" t="s">
        <v>84</v>
      </c>
      <c r="C144" s="11"/>
      <c r="D144" s="11"/>
      <c r="E144" s="11" t="s">
        <v>87</v>
      </c>
      <c r="F144" s="11" t="s">
        <v>87</v>
      </c>
      <c r="G144" s="11" t="s">
        <v>87</v>
      </c>
      <c r="H144" s="11" t="s">
        <v>87</v>
      </c>
      <c r="I144" s="11">
        <v>558.47</v>
      </c>
      <c r="J144" s="11">
        <v>562.62</v>
      </c>
      <c r="K144" s="15">
        <v>563.95</v>
      </c>
      <c r="L144" s="15"/>
      <c r="M144" s="15"/>
      <c r="N144" s="15"/>
      <c r="O144" s="15"/>
      <c r="P144" s="34">
        <f t="shared" si="19"/>
        <v>0.00236394013721524</v>
      </c>
      <c r="Q144" s="11"/>
      <c r="R144" s="11"/>
    </row>
    <row r="145" s="1" customFormat="1" ht="19" hidden="1" spans="1:18">
      <c r="A145" s="11" t="s">
        <v>177</v>
      </c>
      <c r="B145" s="12" t="s">
        <v>47</v>
      </c>
      <c r="C145" s="11"/>
      <c r="D145" s="11"/>
      <c r="E145" s="11" t="s">
        <v>87</v>
      </c>
      <c r="F145" s="11" t="s">
        <v>87</v>
      </c>
      <c r="G145" s="11" t="s">
        <v>87</v>
      </c>
      <c r="H145" s="11" t="s">
        <v>87</v>
      </c>
      <c r="I145" s="15">
        <v>78.74</v>
      </c>
      <c r="J145" s="15">
        <v>78.74</v>
      </c>
      <c r="K145" s="15">
        <v>79.07</v>
      </c>
      <c r="L145" s="15"/>
      <c r="M145" s="15"/>
      <c r="N145" s="15"/>
      <c r="O145" s="15"/>
      <c r="P145" s="34">
        <f t="shared" si="19"/>
        <v>0.00419100838201674</v>
      </c>
      <c r="Q145" s="11" t="s">
        <v>81</v>
      </c>
      <c r="R145" s="11" t="s">
        <v>78</v>
      </c>
    </row>
    <row r="146" s="1" customFormat="1" ht="19" hidden="1" spans="1:18">
      <c r="A146" s="11"/>
      <c r="B146" s="12" t="s">
        <v>84</v>
      </c>
      <c r="C146" s="11"/>
      <c r="D146" s="11"/>
      <c r="E146" s="11" t="s">
        <v>87</v>
      </c>
      <c r="F146" s="11" t="s">
        <v>87</v>
      </c>
      <c r="G146" s="11" t="s">
        <v>87</v>
      </c>
      <c r="H146" s="11" t="s">
        <v>87</v>
      </c>
      <c r="I146" s="15">
        <v>413.37</v>
      </c>
      <c r="J146" s="15">
        <v>413.37</v>
      </c>
      <c r="K146" s="15">
        <v>416.15</v>
      </c>
      <c r="L146" s="15"/>
      <c r="M146" s="15"/>
      <c r="N146" s="15"/>
      <c r="O146" s="15"/>
      <c r="P146" s="34">
        <f t="shared" si="19"/>
        <v>0.00672520986041554</v>
      </c>
      <c r="Q146" s="11"/>
      <c r="R146" s="11"/>
    </row>
    <row r="147" s="1" customFormat="1" ht="32.25" customHeight="1" spans="1:18">
      <c r="A147" s="11" t="s">
        <v>80</v>
      </c>
      <c r="B147" s="12" t="s">
        <v>47</v>
      </c>
      <c r="C147" s="11"/>
      <c r="D147" s="11"/>
      <c r="E147" s="11">
        <v>419.24</v>
      </c>
      <c r="F147" s="11">
        <v>419.43</v>
      </c>
      <c r="G147" s="11">
        <v>419.43</v>
      </c>
      <c r="H147" s="11">
        <v>419.6</v>
      </c>
      <c r="I147" s="15">
        <v>419.6</v>
      </c>
      <c r="J147" s="15">
        <v>425.41</v>
      </c>
      <c r="K147" s="15">
        <v>433.04</v>
      </c>
      <c r="L147" s="15">
        <v>433.04</v>
      </c>
      <c r="M147" s="15">
        <v>433.04</v>
      </c>
      <c r="N147" s="15">
        <v>433.04</v>
      </c>
      <c r="O147" s="15">
        <f>N147*1.02</f>
        <v>441.7008</v>
      </c>
      <c r="P147" s="34">
        <f>O147/N147</f>
        <v>1.02</v>
      </c>
      <c r="Q147" s="11" t="s">
        <v>81</v>
      </c>
      <c r="R147" s="11" t="s">
        <v>78</v>
      </c>
    </row>
    <row r="148" s="1" customFormat="1" ht="32.25" customHeight="1" spans="1:18">
      <c r="A148" s="11"/>
      <c r="B148" s="12" t="s">
        <v>82</v>
      </c>
      <c r="C148" s="11"/>
      <c r="D148" s="11"/>
      <c r="E148" s="11">
        <v>1676.96</v>
      </c>
      <c r="F148" s="11">
        <v>1677.71</v>
      </c>
      <c r="G148" s="11">
        <v>1677.71</v>
      </c>
      <c r="H148" s="11">
        <v>1678.41</v>
      </c>
      <c r="I148" s="15">
        <v>2208.12</v>
      </c>
      <c r="J148" s="15">
        <v>2239</v>
      </c>
      <c r="K148" s="15">
        <v>2279.18</v>
      </c>
      <c r="L148" s="15">
        <v>2279.18</v>
      </c>
      <c r="M148" s="15">
        <v>2279.18</v>
      </c>
      <c r="N148" s="15">
        <v>2279.18</v>
      </c>
      <c r="O148" s="15">
        <f>N148*1.02</f>
        <v>2324.7636</v>
      </c>
      <c r="P148" s="34">
        <f>O148/N148</f>
        <v>1.02</v>
      </c>
      <c r="Q148" s="11"/>
      <c r="R148" s="11" t="s">
        <v>78</v>
      </c>
    </row>
    <row r="149" hidden="1" spans="1:18">
      <c r="A149" s="43" t="s">
        <v>178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50"/>
    </row>
    <row r="150" ht="28" hidden="1" spans="1:18">
      <c r="A150" s="45" t="s">
        <v>179</v>
      </c>
      <c r="B150" s="46" t="s">
        <v>180</v>
      </c>
      <c r="C150" s="47"/>
      <c r="D150" s="47"/>
      <c r="E150" s="45">
        <v>4393.84</v>
      </c>
      <c r="F150" s="45">
        <v>4393.84</v>
      </c>
      <c r="G150" s="45">
        <v>4393.84</v>
      </c>
      <c r="H150" s="45">
        <v>4393.84</v>
      </c>
      <c r="I150" s="45">
        <v>4398.12</v>
      </c>
      <c r="J150" s="45">
        <v>4398.12</v>
      </c>
      <c r="K150" s="45">
        <v>3884.77</v>
      </c>
      <c r="L150" s="45"/>
      <c r="M150" s="45"/>
      <c r="N150" s="45"/>
      <c r="O150" s="45"/>
      <c r="P150" s="49">
        <f t="shared" si="19"/>
        <v>-0.116720325957455</v>
      </c>
      <c r="Q150" s="51" t="s">
        <v>11</v>
      </c>
      <c r="R150" s="51" t="s">
        <v>78</v>
      </c>
    </row>
    <row r="151" ht="28" hidden="1" spans="1:18">
      <c r="A151" s="45" t="s">
        <v>181</v>
      </c>
      <c r="B151" s="48" t="s">
        <v>182</v>
      </c>
      <c r="C151" s="47"/>
      <c r="D151" s="47"/>
      <c r="E151" s="45">
        <v>12.04</v>
      </c>
      <c r="F151" s="45">
        <v>12.04</v>
      </c>
      <c r="G151" s="45">
        <v>12.04</v>
      </c>
      <c r="H151" s="45">
        <v>12.04</v>
      </c>
      <c r="I151" s="45">
        <v>12.05</v>
      </c>
      <c r="J151" s="45">
        <v>12.05</v>
      </c>
      <c r="K151" s="45">
        <v>12.05</v>
      </c>
      <c r="L151" s="45"/>
      <c r="M151" s="45"/>
      <c r="N151" s="45"/>
      <c r="O151" s="45"/>
      <c r="P151" s="49">
        <f t="shared" si="19"/>
        <v>0</v>
      </c>
      <c r="Q151" s="52"/>
      <c r="R151" s="52"/>
    </row>
    <row r="152" ht="30" customHeight="1"/>
    <row r="153" ht="30" customHeight="1"/>
    <row r="154" ht="30" customHeight="1"/>
    <row r="155" ht="30" customHeight="1"/>
  </sheetData>
  <mergeCells count="101">
    <mergeCell ref="O2:R2"/>
    <mergeCell ref="A6:R6"/>
    <mergeCell ref="C7:D7"/>
    <mergeCell ref="E7:F7"/>
    <mergeCell ref="G7:H7"/>
    <mergeCell ref="I7:J7"/>
    <mergeCell ref="L7:M7"/>
    <mergeCell ref="N7:O7"/>
    <mergeCell ref="A9:R9"/>
    <mergeCell ref="A50:R50"/>
    <mergeCell ref="A59:R59"/>
    <mergeCell ref="A95:R95"/>
    <mergeCell ref="A122:R122"/>
    <mergeCell ref="A125:R125"/>
    <mergeCell ref="A128:R128"/>
    <mergeCell ref="A130:R130"/>
    <mergeCell ref="A149:R149"/>
    <mergeCell ref="A7:A8"/>
    <mergeCell ref="A12:A13"/>
    <mergeCell ref="A15:A16"/>
    <mergeCell ref="A17:A18"/>
    <mergeCell ref="A19:A20"/>
    <mergeCell ref="A21:A22"/>
    <mergeCell ref="A23:A24"/>
    <mergeCell ref="A25:A26"/>
    <mergeCell ref="A27:A28"/>
    <mergeCell ref="A38:A39"/>
    <mergeCell ref="A40:A41"/>
    <mergeCell ref="A44:A45"/>
    <mergeCell ref="A53:A54"/>
    <mergeCell ref="A57:A58"/>
    <mergeCell ref="A60:A61"/>
    <mergeCell ref="A62:A63"/>
    <mergeCell ref="A64:A65"/>
    <mergeCell ref="A66:A67"/>
    <mergeCell ref="A69:A70"/>
    <mergeCell ref="A72:A73"/>
    <mergeCell ref="A76:A77"/>
    <mergeCell ref="A78:A79"/>
    <mergeCell ref="A80:A81"/>
    <mergeCell ref="A82:A83"/>
    <mergeCell ref="A84:A85"/>
    <mergeCell ref="A86:A87"/>
    <mergeCell ref="A89:A90"/>
    <mergeCell ref="A96:A97"/>
    <mergeCell ref="A98:A99"/>
    <mergeCell ref="A102:A103"/>
    <mergeCell ref="A104:A105"/>
    <mergeCell ref="A106:A107"/>
    <mergeCell ref="A108:A109"/>
    <mergeCell ref="A110:A111"/>
    <mergeCell ref="A112:A113"/>
    <mergeCell ref="A114:A115"/>
    <mergeCell ref="A117:A118"/>
    <mergeCell ref="A123:A124"/>
    <mergeCell ref="A126:A127"/>
    <mergeCell ref="A131:A132"/>
    <mergeCell ref="A133:A134"/>
    <mergeCell ref="A139:A140"/>
    <mergeCell ref="A141:A142"/>
    <mergeCell ref="A143:A144"/>
    <mergeCell ref="A145:A146"/>
    <mergeCell ref="A147:A148"/>
    <mergeCell ref="B7:B8"/>
    <mergeCell ref="K7:K8"/>
    <mergeCell ref="P7:P8"/>
    <mergeCell ref="Q7:Q8"/>
    <mergeCell ref="Q64:Q65"/>
    <mergeCell ref="Q66:Q67"/>
    <mergeCell ref="Q76:Q77"/>
    <mergeCell ref="Q78:Q79"/>
    <mergeCell ref="Q80:Q81"/>
    <mergeCell ref="Q84:Q85"/>
    <mergeCell ref="Q89:Q90"/>
    <mergeCell ref="Q104:Q105"/>
    <mergeCell ref="Q106:Q107"/>
    <mergeCell ref="Q108:Q109"/>
    <mergeCell ref="Q112:Q113"/>
    <mergeCell ref="Q117:Q118"/>
    <mergeCell ref="Q131:Q132"/>
    <mergeCell ref="Q133:Q134"/>
    <mergeCell ref="Q135:Q136"/>
    <mergeCell ref="Q137:Q138"/>
    <mergeCell ref="Q139:Q140"/>
    <mergeCell ref="Q141:Q142"/>
    <mergeCell ref="Q143:Q144"/>
    <mergeCell ref="Q145:Q146"/>
    <mergeCell ref="Q147:Q148"/>
    <mergeCell ref="Q150:Q151"/>
    <mergeCell ref="R7:R8"/>
    <mergeCell ref="R104:R105"/>
    <mergeCell ref="R131:R132"/>
    <mergeCell ref="R133:R134"/>
    <mergeCell ref="R135:R136"/>
    <mergeCell ref="R137:R138"/>
    <mergeCell ref="R139:R140"/>
    <mergeCell ref="R141:R142"/>
    <mergeCell ref="R143:R144"/>
    <mergeCell ref="R145:R146"/>
    <mergeCell ref="R147:R148"/>
    <mergeCell ref="R150:R151"/>
  </mergeCells>
  <printOptions horizontalCentered="1" gridLines="1"/>
  <pageMargins left="0.236220472440945" right="0.236220472440945" top="0.748031496062992" bottom="0.748031496062992" header="0.31496062992126" footer="0.31496062992126"/>
  <pageSetup paperSize="9" scale="60" fitToHeight="0" orientation="landscape"/>
  <headerFooter/>
  <rowBreaks count="5" manualBreakCount="5">
    <brk id="46" max="13" man="1"/>
    <brk id="74" max="13" man="1"/>
    <brk id="94" max="13" man="1"/>
    <brk id="121" max="13" man="1"/>
    <brk id="151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Коммунальные услуги и Газ</vt:lpstr>
      <vt:lpstr>2</vt:lpstr>
      <vt:lpstr>Лист1 (2)</vt:lpstr>
      <vt:lpstr>В Минэк за 2022г.</vt:lpstr>
      <vt:lpstr>ЖКХ2023-2024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911</dc:creator>
  <cp:lastModifiedBy>ali</cp:lastModifiedBy>
  <dcterms:created xsi:type="dcterms:W3CDTF">2017-09-15T15:23:00Z</dcterms:created>
  <cp:lastPrinted>2024-09-25T14:29:00Z</cp:lastPrinted>
  <dcterms:modified xsi:type="dcterms:W3CDTF">2024-10-03T20:53:16Z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Version">
    <vt:lpwstr>1.0</vt:lpwstr>
  </property>
  <property fmtid="{D5CDD505-2E9C-101B-9397-08002B2CF9AE}" pid="4" name="KSOProductBuildVer">
    <vt:lpwstr>1033-5.1.0.7912</vt:lpwstr>
  </property>
</Properties>
</file>