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Z:\2. Бюджетный департамент\2 Бюджет на 2025 год\материалы по приказу 162-н\18 Сведения о планируемых объемах расходов бюджета\"/>
    </mc:Choice>
  </mc:AlternateContent>
  <xr:revisionPtr revIDLastSave="0" documentId="13_ncr:1_{7649851F-E25E-4455-97DE-38131105D797}" xr6:coauthVersionLast="47" xr6:coauthVersionMax="47" xr10:uidLastSave="{00000000-0000-0000-0000-000000000000}"/>
  <bookViews>
    <workbookView xWindow="-120" yWindow="-120" windowWidth="29040" windowHeight="15840" tabRatio="457" xr2:uid="{00000000-000D-0000-FFFF-FFFF00000000}"/>
  </bookViews>
  <sheets>
    <sheet name="Капиталка" sheetId="3" r:id="rId1"/>
  </sheets>
  <definedNames>
    <definedName name="_xlnm._FilterDatabase" localSheetId="0" hidden="1">Капиталка!$A$6:$CI$156</definedName>
    <definedName name="_xlnm.Print_Area" localSheetId="0">Капиталка!$A$1:$AB$160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7" i="3" l="1"/>
  <c r="J8" i="3"/>
  <c r="J123" i="3"/>
  <c r="J122" i="3"/>
  <c r="J101" i="3"/>
  <c r="AB120" i="3"/>
  <c r="AA120" i="3"/>
  <c r="Z120" i="3"/>
  <c r="Y120" i="3"/>
  <c r="X120" i="3"/>
  <c r="W120" i="3"/>
  <c r="V120" i="3"/>
  <c r="U120" i="3"/>
  <c r="T120" i="3"/>
  <c r="S120" i="3"/>
  <c r="R120" i="3"/>
  <c r="R101" i="3" s="1"/>
  <c r="Q120" i="3"/>
  <c r="P120" i="3"/>
  <c r="O120" i="3"/>
  <c r="N120" i="3"/>
  <c r="M120" i="3"/>
  <c r="L120" i="3"/>
  <c r="L101" i="3" s="1"/>
  <c r="K120" i="3"/>
  <c r="J120" i="3"/>
  <c r="AB118" i="3"/>
  <c r="AA118" i="3"/>
  <c r="Z118" i="3"/>
  <c r="Y118" i="3"/>
  <c r="X118" i="3"/>
  <c r="W118" i="3"/>
  <c r="V118" i="3"/>
  <c r="U118" i="3"/>
  <c r="T118" i="3"/>
  <c r="S118" i="3"/>
  <c r="R118" i="3"/>
  <c r="Q118" i="3"/>
  <c r="P118" i="3"/>
  <c r="O118" i="3"/>
  <c r="N118" i="3"/>
  <c r="M118" i="3"/>
  <c r="L118" i="3"/>
  <c r="K118" i="3"/>
  <c r="J118" i="3"/>
  <c r="AB116" i="3"/>
  <c r="AA116" i="3"/>
  <c r="Z116" i="3"/>
  <c r="Y116" i="3"/>
  <c r="X116" i="3"/>
  <c r="W116" i="3"/>
  <c r="V116" i="3"/>
  <c r="U116" i="3"/>
  <c r="T116" i="3"/>
  <c r="S116" i="3"/>
  <c r="R116" i="3"/>
  <c r="Q116" i="3"/>
  <c r="P116" i="3"/>
  <c r="O116" i="3"/>
  <c r="N116" i="3"/>
  <c r="M116" i="3"/>
  <c r="L116" i="3"/>
  <c r="K116" i="3"/>
  <c r="J116" i="3"/>
  <c r="AB114" i="3"/>
  <c r="AA114" i="3"/>
  <c r="Z114" i="3"/>
  <c r="Y114" i="3"/>
  <c r="X114" i="3"/>
  <c r="W114" i="3"/>
  <c r="V114" i="3"/>
  <c r="U114" i="3"/>
  <c r="T114" i="3"/>
  <c r="S114" i="3"/>
  <c r="R114" i="3"/>
  <c r="Q114" i="3"/>
  <c r="P114" i="3"/>
  <c r="O114" i="3"/>
  <c r="N114" i="3"/>
  <c r="M114" i="3"/>
  <c r="L114" i="3"/>
  <c r="K114" i="3"/>
  <c r="J114" i="3"/>
  <c r="AB112" i="3"/>
  <c r="AA112" i="3"/>
  <c r="Z112" i="3"/>
  <c r="Y112" i="3"/>
  <c r="X112" i="3"/>
  <c r="W112" i="3"/>
  <c r="V112" i="3"/>
  <c r="U112" i="3"/>
  <c r="T112" i="3"/>
  <c r="S112" i="3"/>
  <c r="R112" i="3"/>
  <c r="Q112" i="3"/>
  <c r="P112" i="3"/>
  <c r="O112" i="3"/>
  <c r="N112" i="3"/>
  <c r="M112" i="3"/>
  <c r="L112" i="3"/>
  <c r="K112" i="3"/>
  <c r="K101" i="3" s="1"/>
  <c r="J112" i="3"/>
  <c r="AB110" i="3"/>
  <c r="AA110" i="3"/>
  <c r="Z110" i="3"/>
  <c r="Y110" i="3"/>
  <c r="X110" i="3"/>
  <c r="W110" i="3"/>
  <c r="V110" i="3"/>
  <c r="U110" i="3"/>
  <c r="T110" i="3"/>
  <c r="S110" i="3"/>
  <c r="R110" i="3"/>
  <c r="Q110" i="3"/>
  <c r="P110" i="3"/>
  <c r="O110" i="3"/>
  <c r="N110" i="3"/>
  <c r="M110" i="3"/>
  <c r="L110" i="3"/>
  <c r="K110" i="3"/>
  <c r="J110" i="3"/>
  <c r="J102" i="3"/>
  <c r="V101" i="3"/>
  <c r="X101" i="3"/>
  <c r="J96" i="3"/>
  <c r="J92" i="3"/>
  <c r="J89" i="3"/>
  <c r="J87" i="3"/>
  <c r="J79" i="3"/>
  <c r="J77" i="3"/>
  <c r="J68" i="3"/>
  <c r="J56" i="3"/>
  <c r="J54" i="3"/>
  <c r="J11" i="3"/>
  <c r="J9" i="3"/>
  <c r="L111" i="3"/>
  <c r="K111" i="3"/>
  <c r="J111" i="3"/>
  <c r="L56" i="3"/>
  <c r="M56" i="3"/>
  <c r="N56" i="3"/>
  <c r="O56" i="3"/>
  <c r="P56" i="3"/>
  <c r="Q56" i="3"/>
  <c r="R56" i="3"/>
  <c r="S56" i="3"/>
  <c r="T56" i="3"/>
  <c r="U56" i="3"/>
  <c r="V56" i="3"/>
  <c r="W56" i="3"/>
  <c r="X56" i="3"/>
  <c r="Y56" i="3"/>
  <c r="Z56" i="3"/>
  <c r="AA56" i="3"/>
  <c r="AB56" i="3"/>
  <c r="M11" i="3"/>
  <c r="N11" i="3"/>
  <c r="O11" i="3"/>
  <c r="P11" i="3"/>
  <c r="S11" i="3"/>
  <c r="T11" i="3"/>
  <c r="U11" i="3"/>
  <c r="V11" i="3"/>
  <c r="W11" i="3"/>
  <c r="X11" i="3"/>
  <c r="Y11" i="3"/>
  <c r="Z11" i="3"/>
  <c r="AA11" i="3"/>
  <c r="AB11" i="3"/>
  <c r="L11" i="3"/>
  <c r="K52" i="3"/>
  <c r="J52" i="3" s="1"/>
  <c r="K51" i="3"/>
  <c r="J51" i="3" s="1"/>
  <c r="K50" i="3"/>
  <c r="J50" i="3" s="1"/>
  <c r="K49" i="3"/>
  <c r="J49" i="3" s="1"/>
  <c r="K48" i="3"/>
  <c r="J48" i="3" s="1"/>
  <c r="K47" i="3"/>
  <c r="J47" i="3" s="1"/>
  <c r="K46" i="3"/>
  <c r="J46" i="3" s="1"/>
  <c r="K45" i="3"/>
  <c r="J45" i="3" s="1"/>
  <c r="K44" i="3"/>
  <c r="J44" i="3" s="1"/>
  <c r="J43" i="3"/>
  <c r="E43" i="3"/>
  <c r="K42" i="3"/>
  <c r="J42" i="3" s="1"/>
  <c r="E42" i="3"/>
  <c r="J41" i="3"/>
  <c r="K40" i="3"/>
  <c r="J40" i="3" s="1"/>
  <c r="K39" i="3"/>
  <c r="J39" i="3" s="1"/>
  <c r="K38" i="3"/>
  <c r="J38" i="3" s="1"/>
  <c r="K37" i="3"/>
  <c r="J37" i="3" s="1"/>
  <c r="K36" i="3"/>
  <c r="J36" i="3" s="1"/>
  <c r="K35" i="3"/>
  <c r="J35" i="3" s="1"/>
  <c r="K34" i="3"/>
  <c r="J34" i="3" s="1"/>
  <c r="K33" i="3"/>
  <c r="J33" i="3" s="1"/>
  <c r="K32" i="3"/>
  <c r="J32" i="3" s="1"/>
  <c r="K31" i="3"/>
  <c r="J31" i="3" s="1"/>
  <c r="K30" i="3"/>
  <c r="J30" i="3" s="1"/>
  <c r="K29" i="3"/>
  <c r="J29" i="3" s="1"/>
  <c r="K28" i="3"/>
  <c r="J28" i="3" s="1"/>
  <c r="K27" i="3"/>
  <c r="J27" i="3" s="1"/>
  <c r="J26" i="3"/>
  <c r="K25" i="3"/>
  <c r="J25" i="3" s="1"/>
  <c r="K24" i="3"/>
  <c r="J24" i="3" s="1"/>
  <c r="K23" i="3"/>
  <c r="J23" i="3" s="1"/>
  <c r="K22" i="3"/>
  <c r="J22" i="3" s="1"/>
  <c r="K21" i="3"/>
  <c r="J21" i="3" s="1"/>
  <c r="K20" i="3"/>
  <c r="J20" i="3" s="1"/>
  <c r="K19" i="3"/>
  <c r="J19" i="3" s="1"/>
  <c r="K18" i="3"/>
  <c r="J18" i="3" s="1"/>
  <c r="K17" i="3"/>
  <c r="J17" i="3" s="1"/>
  <c r="K16" i="3"/>
  <c r="J16" i="3" s="1"/>
  <c r="K15" i="3"/>
  <c r="J15" i="3" s="1"/>
  <c r="K14" i="3"/>
  <c r="J14" i="3" s="1"/>
  <c r="J13" i="3"/>
  <c r="K12" i="3"/>
  <c r="J12" i="3" s="1"/>
  <c r="K124" i="3"/>
  <c r="L124" i="3"/>
  <c r="M124" i="3"/>
  <c r="N124" i="3"/>
  <c r="O124" i="3"/>
  <c r="P124" i="3"/>
  <c r="Q124" i="3"/>
  <c r="R124" i="3"/>
  <c r="S124" i="3"/>
  <c r="T124" i="3"/>
  <c r="U124" i="3"/>
  <c r="V124" i="3"/>
  <c r="W124" i="3"/>
  <c r="X124" i="3"/>
  <c r="Y124" i="3"/>
  <c r="Z124" i="3"/>
  <c r="AA124" i="3"/>
  <c r="AB124" i="3"/>
  <c r="J124" i="3"/>
  <c r="L68" i="3"/>
  <c r="M68" i="3"/>
  <c r="N68" i="3"/>
  <c r="O68" i="3"/>
  <c r="P68" i="3"/>
  <c r="Q68" i="3"/>
  <c r="R68" i="3"/>
  <c r="S68" i="3"/>
  <c r="T68" i="3"/>
  <c r="U68" i="3"/>
  <c r="V68" i="3"/>
  <c r="W68" i="3"/>
  <c r="X68" i="3"/>
  <c r="Y68" i="3"/>
  <c r="Z68" i="3"/>
  <c r="AA68" i="3"/>
  <c r="AB68" i="3"/>
  <c r="L79" i="3"/>
  <c r="M79" i="3"/>
  <c r="N79" i="3"/>
  <c r="O79" i="3"/>
  <c r="P79" i="3"/>
  <c r="Q79" i="3"/>
  <c r="R79" i="3"/>
  <c r="S79" i="3"/>
  <c r="T79" i="3"/>
  <c r="U79" i="3"/>
  <c r="V79" i="3"/>
  <c r="W79" i="3"/>
  <c r="X79" i="3"/>
  <c r="Y79" i="3"/>
  <c r="Z79" i="3"/>
  <c r="AA79" i="3"/>
  <c r="AB79" i="3"/>
  <c r="L92" i="3"/>
  <c r="M92" i="3"/>
  <c r="N92" i="3"/>
  <c r="O92" i="3"/>
  <c r="P92" i="3"/>
  <c r="S92" i="3"/>
  <c r="T92" i="3"/>
  <c r="U92" i="3"/>
  <c r="V92" i="3"/>
  <c r="W92" i="3"/>
  <c r="X92" i="3"/>
  <c r="Y92" i="3"/>
  <c r="Z92" i="3"/>
  <c r="AA92" i="3"/>
  <c r="AB92" i="3"/>
  <c r="K10" i="3"/>
  <c r="J10" i="3" s="1"/>
  <c r="K95" i="3"/>
  <c r="J95" i="3" s="1"/>
  <c r="K91" i="3"/>
  <c r="J91" i="3" s="1"/>
  <c r="K90" i="3"/>
  <c r="J90" i="3" s="1"/>
  <c r="L96" i="3"/>
  <c r="M96" i="3"/>
  <c r="N96" i="3"/>
  <c r="O96" i="3"/>
  <c r="P96" i="3"/>
  <c r="Q96" i="3"/>
  <c r="R96" i="3"/>
  <c r="S96" i="3"/>
  <c r="T96" i="3"/>
  <c r="U96" i="3"/>
  <c r="V96" i="3"/>
  <c r="W96" i="3"/>
  <c r="X96" i="3"/>
  <c r="Y96" i="3"/>
  <c r="Z96" i="3"/>
  <c r="AA96" i="3"/>
  <c r="AB96" i="3"/>
  <c r="K99" i="3"/>
  <c r="J99" i="3" s="1"/>
  <c r="K98" i="3"/>
  <c r="J98" i="3" s="1"/>
  <c r="P101" i="3" l="1"/>
  <c r="AB101" i="3"/>
  <c r="Q101" i="3"/>
  <c r="O101" i="3"/>
  <c r="AA101" i="3"/>
  <c r="T101" i="3"/>
  <c r="N101" i="3"/>
  <c r="Z101" i="3"/>
  <c r="W101" i="3"/>
  <c r="M101" i="3"/>
  <c r="Y101" i="3"/>
  <c r="S101" i="3"/>
  <c r="U101" i="3"/>
  <c r="K11" i="3"/>
  <c r="K92" i="3"/>
  <c r="K96" i="3"/>
  <c r="K104" i="3"/>
  <c r="K88" i="3"/>
  <c r="K87" i="3" s="1"/>
  <c r="Q9" i="3"/>
  <c r="R9" i="3"/>
  <c r="S9" i="3"/>
  <c r="T9" i="3"/>
  <c r="U9" i="3"/>
  <c r="V9" i="3"/>
  <c r="W9" i="3"/>
  <c r="L126" i="3"/>
  <c r="M126" i="3"/>
  <c r="N126" i="3"/>
  <c r="O126" i="3"/>
  <c r="P126" i="3"/>
  <c r="Q126" i="3"/>
  <c r="R126" i="3"/>
  <c r="S126" i="3"/>
  <c r="T126" i="3"/>
  <c r="U126" i="3"/>
  <c r="V126" i="3"/>
  <c r="W126" i="3"/>
  <c r="X126" i="3"/>
  <c r="Y126" i="3"/>
  <c r="Z126" i="3"/>
  <c r="AA126" i="3"/>
  <c r="AB126" i="3"/>
  <c r="Q122" i="3"/>
  <c r="R122" i="3"/>
  <c r="S122" i="3"/>
  <c r="T122" i="3"/>
  <c r="U122" i="3"/>
  <c r="V122" i="3"/>
  <c r="W122" i="3"/>
  <c r="L102" i="3"/>
  <c r="M102" i="3"/>
  <c r="N102" i="3"/>
  <c r="O102" i="3"/>
  <c r="P102" i="3"/>
  <c r="S102" i="3"/>
  <c r="T102" i="3"/>
  <c r="U102" i="3"/>
  <c r="V102" i="3"/>
  <c r="W102" i="3"/>
  <c r="X102" i="3"/>
  <c r="Y102" i="3"/>
  <c r="Z102" i="3"/>
  <c r="AA102" i="3"/>
  <c r="AB102" i="3"/>
  <c r="L89" i="3"/>
  <c r="K89" i="3"/>
  <c r="M89" i="3"/>
  <c r="N89" i="3"/>
  <c r="O89" i="3"/>
  <c r="P89" i="3"/>
  <c r="Q89" i="3"/>
  <c r="R89" i="3"/>
  <c r="S89" i="3"/>
  <c r="T89" i="3"/>
  <c r="U89" i="3"/>
  <c r="V89" i="3"/>
  <c r="W89" i="3"/>
  <c r="X89" i="3"/>
  <c r="Y89" i="3"/>
  <c r="Z89" i="3"/>
  <c r="AA89" i="3"/>
  <c r="AB89" i="3"/>
  <c r="L87" i="3"/>
  <c r="M87" i="3"/>
  <c r="N87" i="3"/>
  <c r="O87" i="3"/>
  <c r="P87" i="3"/>
  <c r="Q87" i="3"/>
  <c r="R87" i="3"/>
  <c r="S87" i="3"/>
  <c r="T87" i="3"/>
  <c r="U87" i="3"/>
  <c r="V87" i="3"/>
  <c r="W87" i="3"/>
  <c r="X87" i="3"/>
  <c r="Y87" i="3"/>
  <c r="L77" i="3"/>
  <c r="M77" i="3"/>
  <c r="N77" i="3"/>
  <c r="O77" i="3"/>
  <c r="P77" i="3"/>
  <c r="Q77" i="3"/>
  <c r="R77" i="3"/>
  <c r="S77" i="3"/>
  <c r="T77" i="3"/>
  <c r="U77" i="3"/>
  <c r="V77" i="3"/>
  <c r="W77" i="3"/>
  <c r="X77" i="3"/>
  <c r="Y77" i="3"/>
  <c r="Z77" i="3"/>
  <c r="AA77" i="3"/>
  <c r="AB77" i="3"/>
  <c r="L54" i="3"/>
  <c r="M54" i="3"/>
  <c r="N54" i="3"/>
  <c r="O54" i="3"/>
  <c r="P54" i="3"/>
  <c r="Q54" i="3"/>
  <c r="R54" i="3"/>
  <c r="S54" i="3"/>
  <c r="T54" i="3"/>
  <c r="U54" i="3"/>
  <c r="V54" i="3"/>
  <c r="W54" i="3"/>
  <c r="X54" i="3"/>
  <c r="Y54" i="3"/>
  <c r="Z54" i="3"/>
  <c r="AA54" i="3"/>
  <c r="AB54" i="3"/>
  <c r="R108" i="3"/>
  <c r="Q108" i="3" s="1"/>
  <c r="R107" i="3"/>
  <c r="Q107" i="3" s="1"/>
  <c r="K107" i="3"/>
  <c r="J107" i="3" s="1"/>
  <c r="R106" i="3"/>
  <c r="Q106" i="3" s="1"/>
  <c r="K106" i="3"/>
  <c r="J106" i="3" s="1"/>
  <c r="R109" i="3"/>
  <c r="Q109" i="3" s="1"/>
  <c r="R104" i="3"/>
  <c r="Q104" i="3" s="1"/>
  <c r="R94" i="3"/>
  <c r="Q94" i="3" s="1"/>
  <c r="R93" i="3"/>
  <c r="R53" i="3"/>
  <c r="Q53" i="3" s="1"/>
  <c r="R51" i="3"/>
  <c r="Q51" i="3" l="1"/>
  <c r="Q11" i="3" s="1"/>
  <c r="R11" i="3"/>
  <c r="Q93" i="3"/>
  <c r="Q92" i="3" s="1"/>
  <c r="R92" i="3"/>
  <c r="U8" i="3"/>
  <c r="W8" i="3"/>
  <c r="T8" i="3"/>
  <c r="S8" i="3"/>
  <c r="V8" i="3"/>
  <c r="V7" i="3" s="1"/>
  <c r="J88" i="3"/>
  <c r="Q102" i="3"/>
  <c r="R102" i="3"/>
  <c r="Q8" i="3" l="1"/>
  <c r="Q7" i="3" s="1"/>
  <c r="S7" i="3"/>
  <c r="W7" i="3"/>
  <c r="T7" i="3"/>
  <c r="U7" i="3"/>
  <c r="R8" i="3"/>
  <c r="R7" i="3" s="1"/>
  <c r="AD7" i="3" s="1"/>
  <c r="C9" i="3"/>
  <c r="D9" i="3"/>
  <c r="E9" i="3"/>
  <c r="F9" i="3"/>
  <c r="G9" i="3"/>
  <c r="H9" i="3"/>
  <c r="I9" i="3"/>
  <c r="C11" i="3"/>
  <c r="D11" i="3"/>
  <c r="F11" i="3"/>
  <c r="G11" i="3"/>
  <c r="H11" i="3"/>
  <c r="I11" i="3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E36" i="3"/>
  <c r="E37" i="3"/>
  <c r="E38" i="3"/>
  <c r="E41" i="3"/>
  <c r="E54" i="3"/>
  <c r="F54" i="3"/>
  <c r="G54" i="3"/>
  <c r="H54" i="3"/>
  <c r="I54" i="3"/>
  <c r="D55" i="3"/>
  <c r="C55" i="3" s="1"/>
  <c r="C56" i="3"/>
  <c r="F56" i="3"/>
  <c r="G56" i="3"/>
  <c r="H56" i="3"/>
  <c r="I56" i="3"/>
  <c r="D56" i="3"/>
  <c r="E68" i="3"/>
  <c r="F68" i="3"/>
  <c r="G68" i="3"/>
  <c r="H68" i="3"/>
  <c r="I68" i="3"/>
  <c r="D69" i="3"/>
  <c r="C69" i="3" s="1"/>
  <c r="D70" i="3"/>
  <c r="C70" i="3" s="1"/>
  <c r="D71" i="3"/>
  <c r="C71" i="3" s="1"/>
  <c r="D72" i="3"/>
  <c r="C72" i="3" s="1"/>
  <c r="D73" i="3"/>
  <c r="C73" i="3" s="1"/>
  <c r="D74" i="3"/>
  <c r="C74" i="3" s="1"/>
  <c r="D75" i="3"/>
  <c r="C75" i="3" s="1"/>
  <c r="C77" i="3"/>
  <c r="D77" i="3"/>
  <c r="E77" i="3"/>
  <c r="F77" i="3"/>
  <c r="G77" i="3"/>
  <c r="H77" i="3"/>
  <c r="I77" i="3"/>
  <c r="C79" i="3"/>
  <c r="E79" i="3"/>
  <c r="F79" i="3"/>
  <c r="G79" i="3"/>
  <c r="H79" i="3"/>
  <c r="I79" i="3"/>
  <c r="D80" i="3"/>
  <c r="D81" i="3"/>
  <c r="D82" i="3"/>
  <c r="D83" i="3"/>
  <c r="D84" i="3"/>
  <c r="D85" i="3"/>
  <c r="D86" i="3"/>
  <c r="E87" i="3"/>
  <c r="F87" i="3"/>
  <c r="G87" i="3"/>
  <c r="H87" i="3"/>
  <c r="I87" i="3"/>
  <c r="D88" i="3"/>
  <c r="D87" i="3" s="1"/>
  <c r="E89" i="3"/>
  <c r="F89" i="3"/>
  <c r="G89" i="3"/>
  <c r="H89" i="3"/>
  <c r="I89" i="3"/>
  <c r="D90" i="3"/>
  <c r="D91" i="3"/>
  <c r="C91" i="3" s="1"/>
  <c r="E92" i="3"/>
  <c r="F92" i="3"/>
  <c r="G92" i="3"/>
  <c r="H92" i="3"/>
  <c r="I92" i="3"/>
  <c r="D95" i="3"/>
  <c r="C95" i="3" s="1"/>
  <c r="E96" i="3"/>
  <c r="F96" i="3"/>
  <c r="G96" i="3"/>
  <c r="H96" i="3"/>
  <c r="I96" i="3"/>
  <c r="D97" i="3"/>
  <c r="D96" i="3" s="1"/>
  <c r="E102" i="3"/>
  <c r="F102" i="3"/>
  <c r="G102" i="3"/>
  <c r="H102" i="3"/>
  <c r="I102" i="3"/>
  <c r="D103" i="3"/>
  <c r="D104" i="3"/>
  <c r="C104" i="3" s="1"/>
  <c r="D105" i="3"/>
  <c r="C105" i="3" s="1"/>
  <c r="D109" i="3"/>
  <c r="C109" i="3" s="1"/>
  <c r="E126" i="3"/>
  <c r="E123" i="3" s="1"/>
  <c r="E122" i="3" s="1"/>
  <c r="F126" i="3"/>
  <c r="F123" i="3" s="1"/>
  <c r="F122" i="3" s="1"/>
  <c r="G126" i="3"/>
  <c r="G123" i="3" s="1"/>
  <c r="G122" i="3" s="1"/>
  <c r="H126" i="3"/>
  <c r="H123" i="3" s="1"/>
  <c r="H122" i="3" s="1"/>
  <c r="I126" i="3"/>
  <c r="I123" i="3" s="1"/>
  <c r="I122" i="3" s="1"/>
  <c r="C155" i="3"/>
  <c r="D155" i="3"/>
  <c r="E155" i="3"/>
  <c r="C156" i="3"/>
  <c r="D156" i="3"/>
  <c r="E156" i="3"/>
  <c r="Y10" i="3"/>
  <c r="D89" i="3" l="1"/>
  <c r="E56" i="3"/>
  <c r="E11" i="3"/>
  <c r="G8" i="3"/>
  <c r="F8" i="3"/>
  <c r="D54" i="3"/>
  <c r="I101" i="3"/>
  <c r="I8" i="3"/>
  <c r="H101" i="3"/>
  <c r="H8" i="3"/>
  <c r="G101" i="3"/>
  <c r="D92" i="3"/>
  <c r="C54" i="3"/>
  <c r="F101" i="3"/>
  <c r="E101" i="3"/>
  <c r="C88" i="3"/>
  <c r="C87" i="3" s="1"/>
  <c r="D126" i="3"/>
  <c r="D123" i="3" s="1"/>
  <c r="D122" i="3" s="1"/>
  <c r="D79" i="3"/>
  <c r="D102" i="3"/>
  <c r="C68" i="3"/>
  <c r="C103" i="3"/>
  <c r="C102" i="3" s="1"/>
  <c r="C101" i="3" s="1"/>
  <c r="C97" i="3"/>
  <c r="C96" i="3" s="1"/>
  <c r="C126" i="3"/>
  <c r="C123" i="3" s="1"/>
  <c r="C122" i="3" s="1"/>
  <c r="C90" i="3"/>
  <c r="C89" i="3" s="1"/>
  <c r="C92" i="3"/>
  <c r="D68" i="3"/>
  <c r="Y9" i="3"/>
  <c r="Y8" i="3" s="1"/>
  <c r="AB9" i="3"/>
  <c r="AA9" i="3"/>
  <c r="Z9" i="3"/>
  <c r="X9" i="3"/>
  <c r="X8" i="3" s="1"/>
  <c r="P9" i="3"/>
  <c r="P8" i="3" s="1"/>
  <c r="O9" i="3"/>
  <c r="O8" i="3" s="1"/>
  <c r="N9" i="3"/>
  <c r="N8" i="3" s="1"/>
  <c r="M9" i="3"/>
  <c r="M8" i="3" s="1"/>
  <c r="L9" i="3"/>
  <c r="L8" i="3" s="1"/>
  <c r="K9" i="3"/>
  <c r="K155" i="3"/>
  <c r="K78" i="3"/>
  <c r="K77" i="3" s="1"/>
  <c r="K148" i="3"/>
  <c r="J148" i="3" s="1"/>
  <c r="K147" i="3"/>
  <c r="J147" i="3" s="1"/>
  <c r="K146" i="3"/>
  <c r="J146" i="3" s="1"/>
  <c r="K145" i="3"/>
  <c r="J145" i="3" s="1"/>
  <c r="K144" i="3"/>
  <c r="J144" i="3" s="1"/>
  <c r="K143" i="3"/>
  <c r="J143" i="3" s="1"/>
  <c r="K142" i="3"/>
  <c r="J142" i="3" s="1"/>
  <c r="K141" i="3"/>
  <c r="J141" i="3" s="1"/>
  <c r="K140" i="3"/>
  <c r="J140" i="3" s="1"/>
  <c r="K139" i="3"/>
  <c r="J139" i="3" s="1"/>
  <c r="K138" i="3"/>
  <c r="J138" i="3" s="1"/>
  <c r="K137" i="3"/>
  <c r="J137" i="3" s="1"/>
  <c r="K136" i="3"/>
  <c r="J136" i="3" s="1"/>
  <c r="K135" i="3"/>
  <c r="J135" i="3" s="1"/>
  <c r="K134" i="3"/>
  <c r="J134" i="3" s="1"/>
  <c r="K133" i="3"/>
  <c r="J133" i="3" s="1"/>
  <c r="K132" i="3"/>
  <c r="J132" i="3" s="1"/>
  <c r="K131" i="3"/>
  <c r="J131" i="3" s="1"/>
  <c r="K130" i="3"/>
  <c r="J130" i="3" s="1"/>
  <c r="K129" i="3"/>
  <c r="J129" i="3" s="1"/>
  <c r="K128" i="3"/>
  <c r="J128" i="3" s="1"/>
  <c r="K127" i="3"/>
  <c r="K126" i="3" l="1"/>
  <c r="K123" i="3" s="1"/>
  <c r="K122" i="3" s="1"/>
  <c r="H7" i="3"/>
  <c r="I7" i="3"/>
  <c r="D101" i="3"/>
  <c r="G7" i="3"/>
  <c r="E8" i="3"/>
  <c r="E7" i="3" s="1"/>
  <c r="F7" i="3"/>
  <c r="C8" i="3"/>
  <c r="C7" i="3" s="1"/>
  <c r="D8" i="3"/>
  <c r="J127" i="3"/>
  <c r="J126" i="3" s="1"/>
  <c r="J78" i="3"/>
  <c r="K80" i="3"/>
  <c r="K81" i="3"/>
  <c r="K82" i="3"/>
  <c r="K83" i="3"/>
  <c r="K84" i="3"/>
  <c r="K85" i="3"/>
  <c r="K86" i="3"/>
  <c r="K67" i="3"/>
  <c r="J67" i="3" s="1"/>
  <c r="K66" i="3"/>
  <c r="K65" i="3"/>
  <c r="K64" i="3"/>
  <c r="K63" i="3"/>
  <c r="K62" i="3"/>
  <c r="K61" i="3"/>
  <c r="K60" i="3"/>
  <c r="K59" i="3"/>
  <c r="K57" i="3"/>
  <c r="K58" i="3"/>
  <c r="K56" i="3" l="1"/>
  <c r="K79" i="3"/>
  <c r="D7" i="3"/>
  <c r="K69" i="3"/>
  <c r="K70" i="3"/>
  <c r="K71" i="3"/>
  <c r="K72" i="3"/>
  <c r="K73" i="3"/>
  <c r="K74" i="3"/>
  <c r="K75" i="3"/>
  <c r="K76" i="3"/>
  <c r="J76" i="3" s="1"/>
  <c r="K68" i="3" l="1"/>
  <c r="K109" i="3"/>
  <c r="J109" i="3" s="1"/>
  <c r="J86" i="3" l="1"/>
  <c r="J85" i="3"/>
  <c r="K105" i="3"/>
  <c r="J105" i="3" s="1"/>
  <c r="J104" i="3"/>
  <c r="K103" i="3"/>
  <c r="K55" i="3"/>
  <c r="J55" i="3" l="1"/>
  <c r="K54" i="3"/>
  <c r="K8" i="3" s="1"/>
  <c r="J103" i="3"/>
  <c r="K102" i="3"/>
  <c r="J84" i="3"/>
  <c r="J83" i="3"/>
  <c r="J75" i="3" l="1"/>
  <c r="J74" i="3"/>
  <c r="J73" i="3"/>
  <c r="J72" i="3"/>
  <c r="J71" i="3"/>
  <c r="J70" i="3"/>
  <c r="J69" i="3"/>
  <c r="J65" i="3" l="1"/>
  <c r="J66" i="3"/>
  <c r="J64" i="3"/>
  <c r="J63" i="3" l="1"/>
  <c r="J62" i="3"/>
  <c r="J82" i="3" l="1"/>
  <c r="J81" i="3"/>
  <c r="J80" i="3" l="1"/>
  <c r="J58" i="3"/>
  <c r="J59" i="3"/>
  <c r="J60" i="3"/>
  <c r="J61" i="3"/>
  <c r="J57" i="3"/>
  <c r="L123" i="3" l="1"/>
  <c r="L122" i="3" s="1"/>
  <c r="M123" i="3"/>
  <c r="M122" i="3" s="1"/>
  <c r="N123" i="3"/>
  <c r="N122" i="3" s="1"/>
  <c r="O123" i="3"/>
  <c r="O122" i="3" s="1"/>
  <c r="P123" i="3"/>
  <c r="P122" i="3" s="1"/>
  <c r="Z123" i="3"/>
  <c r="Z122" i="3" s="1"/>
  <c r="AA123" i="3"/>
  <c r="AA122" i="3" s="1"/>
  <c r="AB123" i="3"/>
  <c r="AB122" i="3" s="1"/>
  <c r="Y7" i="3"/>
  <c r="X7" i="3"/>
  <c r="P7" i="3"/>
  <c r="O7" i="3"/>
  <c r="N7" i="3"/>
  <c r="M7" i="3"/>
  <c r="X123" i="3" l="1"/>
  <c r="X122" i="3" s="1"/>
  <c r="L7" i="3" l="1"/>
  <c r="K7" i="3"/>
  <c r="Z88" i="3" l="1"/>
  <c r="Z87" i="3" s="1"/>
  <c r="Z8" i="3" l="1"/>
  <c r="Z7" i="3" s="1"/>
  <c r="AA88" i="3"/>
  <c r="AA87" i="3" s="1"/>
  <c r="AA8" i="3" l="1"/>
  <c r="AA7" i="3" s="1"/>
  <c r="AB88" i="3"/>
  <c r="AB87" i="3" s="1"/>
  <c r="AB8" i="3" l="1"/>
  <c r="AB7" i="3" s="1"/>
  <c r="Y123" i="3"/>
  <c r="Y122" i="3" s="1"/>
</calcChain>
</file>

<file path=xl/sharedStrings.xml><?xml version="1.0" encoding="utf-8"?>
<sst xmlns="http://schemas.openxmlformats.org/spreadsheetml/2006/main" count="337" uniqueCount="168">
  <si>
    <t>(подпись)</t>
  </si>
  <si>
    <t>(расшифровка)</t>
  </si>
  <si>
    <t>х</t>
  </si>
  <si>
    <t>Форма № 1.2</t>
  </si>
  <si>
    <t>Сведения о планируемых объемах расходов бюджета субъекта Российской Федерации на осуществление капитальных вложений в объекты государственной и муниципальной собственности</t>
  </si>
  <si>
    <t>№ п/п</t>
  </si>
  <si>
    <t>Сметная стоимость объекта</t>
  </si>
  <si>
    <t xml:space="preserve">Остаток сметной стоимости объекта </t>
  </si>
  <si>
    <t>Всего, в т.ч.:</t>
  </si>
  <si>
    <t xml:space="preserve">1. Расходы бюджета субъекта Российской Федерации </t>
  </si>
  <si>
    <t>1.1. Расходы бюджета субъекта Российской Федерации (без учета расходов, планируемых за счет целевых межбюджетных трансфертов из федерального бюджета, включая переходящие остатки)</t>
  </si>
  <si>
    <t>1.2. Расходы бюджета субъекта Российской Федерации за счет целевых межбюджетных трансфертов из федерального бюджета</t>
  </si>
  <si>
    <t>1.3. Расходы бюджета субъекта Российской Федерации (переходящие остатки средств федерального бюджета)</t>
  </si>
  <si>
    <t>1.4. Расходы бюджета субъекта Российской Федерации (переходящие остатки средств бюджета субъекта Российской Федерации)</t>
  </si>
  <si>
    <t>2. Расходы местных бюджетов</t>
  </si>
  <si>
    <t>3=4+9</t>
  </si>
  <si>
    <t>4=5+6+7+8</t>
  </si>
  <si>
    <t>10=11+16</t>
  </si>
  <si>
    <t>11=12+13+14+15</t>
  </si>
  <si>
    <t>Бюджетные инвестиции в объекты государственной собственности субъекта Российской Федерации</t>
  </si>
  <si>
    <t>1.1</t>
  </si>
  <si>
    <t>объекты государственной собственности субъекта Российской Федерации, софинансируемые из федерального бюджета</t>
  </si>
  <si>
    <t>в разрезе объектов по отраслям экономики</t>
  </si>
  <si>
    <t>1.2</t>
  </si>
  <si>
    <t>прочие объекты</t>
  </si>
  <si>
    <t>Субсидии местным бюджетам из бюджета субъекта Российской Федерации</t>
  </si>
  <si>
    <t>2.1</t>
  </si>
  <si>
    <t>объекты муниципальной собственности, софинансируемые из федерального бюджета</t>
  </si>
  <si>
    <t>2.2</t>
  </si>
  <si>
    <t xml:space="preserve">3. </t>
  </si>
  <si>
    <t>Капиальные вложения на территории новых регионов</t>
  </si>
  <si>
    <t>4.</t>
  </si>
  <si>
    <t>Всего</t>
  </si>
  <si>
    <t>Стоимость разработки проектно-сметной документации</t>
  </si>
  <si>
    <t>Стоимость разработки проектно-сметной документации, по которой не началось строительство</t>
  </si>
  <si>
    <t>Справочно:</t>
  </si>
  <si>
    <t xml:space="preserve"> на конец текущего 2024 года
 (прогноз)</t>
  </si>
  <si>
    <t xml:space="preserve"> на конец 2025 года  в соответствии с законом о бюджете</t>
  </si>
  <si>
    <t xml:space="preserve"> на конец 2026 года  в соответствии с  законом о бюджете</t>
  </si>
  <si>
    <t>2023 год (отчетный финансовый год)</t>
  </si>
  <si>
    <t>2024 год (текущий финансовый год)</t>
  </si>
  <si>
    <t>Министерство автомобильных дорог Чеченской Республики</t>
  </si>
  <si>
    <t>Реконструкция моста на 2 км подъезда от а/д Р-217 "Кавказ" к с. Мескер-Юрт</t>
  </si>
  <si>
    <t>Реконструкция а/д Серноводск - Грозный, км 38,5 - км 46,7</t>
  </si>
  <si>
    <t>Строительство а/д Объезд с. Сержень-Юрт, км 0 - км 10</t>
  </si>
  <si>
    <t>Реконструкция подъезда от а/д Р-217 "Кавказ" к с. Ачхой-Мартан, км 0 - км 2,9</t>
  </si>
  <si>
    <t>Реконструкция моста на 9 км а/д Горячеисточненская-Аргун</t>
  </si>
  <si>
    <t>Министерство образования Чеченской Республики</t>
  </si>
  <si>
    <t>Строительство общеобразовательной школы на 1224 места   в Шейх-Мансуровском районе г. Грозного Чеченской Республики</t>
  </si>
  <si>
    <t xml:space="preserve">Строительство общеобразовательной школы на 720 мест в ст. Курдюковская Шелковского муниципального района  Чеченской Республики </t>
  </si>
  <si>
    <t xml:space="preserve">Строительство общеобразовательной школы на 720 мест в с. Автуры  Шалинского муниципального района  Чеченской Республики </t>
  </si>
  <si>
    <t xml:space="preserve">Строительство общеобразовательной школы на 720 мест в с. Гойты Урус-Мартановского муниципального района  Чеченской Республики </t>
  </si>
  <si>
    <t xml:space="preserve">Строительство общеобразовательной школы на 720 мест в с. Гвардейское Надтеречного  муниципального района  Чеченской Республики </t>
  </si>
  <si>
    <t xml:space="preserve">Строительство общеобразовательной школы на 720 мест в с. Цоци-Юрт Курчалоевского   муниципального района  Чеченской Республики </t>
  </si>
  <si>
    <t xml:space="preserve">Строительство общеобразовательной школы на 720 мест в г. Гудермес Гудермесского   муниципального района  Чеченской Республики </t>
  </si>
  <si>
    <t>Строительство общеобразовательно й школы на 2500 мест в г. Грозном Чеченской Республики</t>
  </si>
  <si>
    <t>Строительство учебного корпуса в МБОУ «СОШ № 2» в г. Аргун</t>
  </si>
  <si>
    <t>Строительство учебного корпуса в МБОУ «СОШ № 48» в г. Грозный</t>
  </si>
  <si>
    <t>Строительство учебного корпуса в МБОУ «Гимназия № 3» в г. Грозный</t>
  </si>
  <si>
    <t>Министерство здравоохранения Чеченской Республики</t>
  </si>
  <si>
    <t>Министерство культуры Чеченской Республики</t>
  </si>
  <si>
    <t>Реконструкция государственного бюджетного учреждения
культуры "Музей
Чеченской Республики"</t>
  </si>
  <si>
    <t>Строительство сельского дома культуры в с. с. Чечен-Аул
городского округа Аргун Чеченской Республики</t>
  </si>
  <si>
    <t>Министерство Чеченской Республики по физической культуре и спорту</t>
  </si>
  <si>
    <t>Республиканский центр спортивной борьбы имени Р.А. Кадырова по адресу: Российская Федерация, Чеченская Республика, 
г. Грозный, Ахматовский район, улица Л.И. Яшина"</t>
  </si>
  <si>
    <t>Строительство универсального спортивного комплекса с бассейнами (50х25 и 33х25) 
в г. Грозный Чеченской Республики</t>
  </si>
  <si>
    <t>Строительство спортивной школы тенниса 
в г. Грозный Чеченской Республики</t>
  </si>
  <si>
    <t>Министерство транспорта и связи Чеченской Республики</t>
  </si>
  <si>
    <t>Мероприятие "Реконструкция и строительство аэропорта Грозный (северный). Аэровокзальный комплекс"</t>
  </si>
  <si>
    <t>Министрество труда и занятости Чеченской Еспбулики</t>
  </si>
  <si>
    <t>"Пансионат для ветеранов войны и труда» на 230 мест по адресу: Чеченская Республика, г. Грозный,  р-н. Шейх-Мансуровский, ул. Мамсурова."</t>
  </si>
  <si>
    <t>Строительство лечебно-жилого корпуса и производственных мастерских по объекту: «Республиканский реабилитационный центр для детей с ограниченными возможностями здоровья им. И.С. Тарамова» по ул. Узуева в г. Грозный, Чеченской Республики</t>
  </si>
  <si>
    <t>Министерство сельского хозяйства Чеченской Республики</t>
  </si>
  <si>
    <t>Строительство общеобразовательной школы на 720 мест в с. Новые-Атаги, Шалинский район, Чеченской Республики</t>
  </si>
  <si>
    <t>Министерство природных ресурсов и охраны окружающей среды Чеченской Республики</t>
  </si>
  <si>
    <t>Капитальное строительство берегозащитных сооружений правого и левого берега р. Рошня в н.п. Рошни-Чу, Урус-Мартановского района Чеченской Республики</t>
  </si>
  <si>
    <t>Министрество строительства и жилищно-коммунального хозяйства Чеченской Республики</t>
  </si>
  <si>
    <t>Субсидия на обеспечение детей сирот и детей оставшихся без попечения родителей, лиц из числа детей сирот и детей оставшихся без попечения родителей, благоустроенными жилыми помещениями специализированного жилищного фонда по договорам найма специализированных жилых помещений</t>
  </si>
  <si>
    <t>Приобретение жилых помещений в г. Курчалой, ЧР</t>
  </si>
  <si>
    <t>Приобретение жилых помещений для расселения аварийного жилья в
 г. Грозный</t>
  </si>
  <si>
    <t>Строительство водопроводных сетей в Урус- Мартановском районе Чеченской Республики</t>
  </si>
  <si>
    <t>Строительство и реконструкция системы водоснабжения г.Грозного ЧР (реконструкция сетей 500-700 от ВНС -5 до Пр.Мухамеда Али;от ул.Ленина до ул.Жуковского)</t>
  </si>
  <si>
    <t>Строительство станции водоподготовки и реконструкция сетей  водоснабжения Гудермесского муниципального района Чеченской Республики</t>
  </si>
  <si>
    <t>Строительство станции водоподготовки и реконструция сетей водоснабжения  Веденского муниципального района Чеченской Республики</t>
  </si>
  <si>
    <t>«Обеспечение коммунальной инфраструктурой жилого комплекса в
Ахматовском районе, г.Грозный, Чеченская Республика» (новый микрорайон)</t>
  </si>
  <si>
    <t>Обеспечение коммунальной инфраструктурой земельных участков под ИЖС, Гудермесский район, Чеченская Республика</t>
  </si>
  <si>
    <t>Обеспечение транспортной инфраструктурой строящегося жилого комплекса, с.Ножай-Юрт, Ножай-Юртовский  район, Чеченская Республика</t>
  </si>
  <si>
    <t>«Обеспечение коммунальной инфраструктурой жилого комплекса в Шейх-Мансуровском районе, (Грозненское море) г. Грозный, Чеченская Республика</t>
  </si>
  <si>
    <t>Обеспечение коммунальной инфраструктурой земельных участков под ИЖС, г. Шали, Шалинский район, Чеченская Республика</t>
  </si>
  <si>
    <t>Обеспечение коммунальной инфраструктурой земельных участков под ИЖС, массив Новаторов (старый Аэропорт), Старопромысловский район, г. Грозный, Чеченская Республика</t>
  </si>
  <si>
    <t>Обеспечение коммунальной инфраструктурой земельных участков под ИЖС,  Северо-западное насправление, Старопромысловский район, г. Грозный, Чеченская Республика</t>
  </si>
  <si>
    <t>Обеспечение коммунальной инфраструктурой земельных участков под ИЖС, с. Мескер-Юрт, Шалинский район. Чеченская Республика</t>
  </si>
  <si>
    <t>Строительство очистных сооружений канализации
в с. Ножай-Юрт Ножай-Юртовского района, 
Чеченская Республика</t>
  </si>
  <si>
    <t>Строительство канализационных сетей в пос. Чири-Юрт Шалинского района,  Чеченская Республика</t>
  </si>
  <si>
    <t>Комплекс очистных сооружений хозяйственно-бытовых сточных вод,производительностью 12 ООО мЗ/сут., расположенных по адресу: ЧР, г. Аргун, ул. А.А. Кадырова, 2</t>
  </si>
  <si>
    <t>Очистные сооружения (реконструкция), г. Гудермес, Чеченская Республика (2-й пусковой комплекс)</t>
  </si>
  <si>
    <t>Реконструкция очистных сооружений канализации
в ст. Чернокозово Наурского района, Чеченская Республика</t>
  </si>
  <si>
    <t>Строительство очистных сооружений канализации в  пос. Гикало Грозненского района, Чеченская Республика</t>
  </si>
  <si>
    <t>Строительство очистных сооружений канализации
в пос. Ойсхар Гудермесского района, Чеченская Республика</t>
  </si>
  <si>
    <t>Строительство очистных сооружений канализации
в ст. Червленная-Узловая Шелковского района,            
Чеченская Республика</t>
  </si>
  <si>
    <t>Строительство очистных сооружений канализации
в ст. Наурская Наурского района, Чеченская Республика</t>
  </si>
  <si>
    <t>Строительство очистных сооружений канализации
в пос. Чири-Юрт Шалинского района, Чеченская Республика</t>
  </si>
  <si>
    <t>Строительство очистных сооружений канализации
в ст. Шелковская Шелковского района, Чеченская Республика</t>
  </si>
  <si>
    <t>Реконструкция очистных сооружений канализации в               
с. Ведено, Веденского района, Чеченская Республика</t>
  </si>
  <si>
    <t>Реконструкция очистных сооружений канализации в с. Ачхой-Мартан, Ачхой-Мартановского района, Чеченская Республика</t>
  </si>
  <si>
    <t>Строительство очистных сооружений канализации в с. Знаменское
 Надтеречного района, Чеченская Республика</t>
  </si>
  <si>
    <t>Реконструкция очистных сооружений канализации в г. Урус-Мартан
 Урус-Мартановского района,        
Чеченская Республика</t>
  </si>
  <si>
    <t>Строительство сельского дома культуры в с. Рубежное на 200 мест</t>
  </si>
  <si>
    <t>Государственное бюджетное учреждение "Ножай-Юртовская центральная районная больница" Беноевская участковая больница</t>
  </si>
  <si>
    <t>Руководитель департамента</t>
  </si>
  <si>
    <t>Ламхаева Т. Я.</t>
  </si>
  <si>
    <t>Строительство сельского дома культуры на 200 мест в ст. Старо-Щедринская, Шелковского муниципального района, Чеченской Республики</t>
  </si>
  <si>
    <t>Реконструкция канализационного коллектора от КНС-6 до БОС, г. Грозный, Чеченская Республика</t>
  </si>
  <si>
    <t>Реконструкция канализационного коллектора  по ул. Садаева, г. Грозный, Чеченская Республика</t>
  </si>
  <si>
    <t>Строительство водопроводных сетей в Ножай-Юртовском муниципальном районе Чеченской Республики (1-й этап)</t>
  </si>
  <si>
    <t xml:space="preserve">Строительство канализационного коллектора в Гудермесском районе Чеченской Республики </t>
  </si>
  <si>
    <t xml:space="preserve">Обеспечение коммунальной инфраструктурой жилого комплекса  с. Новотерское, Наурский район, Чеченская Республика </t>
  </si>
  <si>
    <t>Канализационные сети по улице Эрисхана Алиева, в селении Шатой Шатойского муниципального района Чеченской Республики</t>
  </si>
  <si>
    <t>Строительство многоквартирных жилых домов в г. Грозном, Чеченская Республика</t>
  </si>
  <si>
    <t>Приобретение многоквартирных жилых домов Чеченской Республике</t>
  </si>
  <si>
    <t>Государственное бюджетное учреждение "Курчалоевская центральная районная больница" фельдшерский пункт с.Регита</t>
  </si>
  <si>
    <t>Государственное бюджетное учреждение "Ножай-Юртовская центральная районная больница" фельдшерско-акушерский пункт с.Бас-Гордали</t>
  </si>
  <si>
    <t>Государственное бюджетное учреждение "Ножай-Юртовская центральная районная больница" фельдшерско-акушерский пункт с.Даттах</t>
  </si>
  <si>
    <t>Государственное бюджетное учреждение "Центральная районная больница Урус-Мартановского района" Мартан-Чуйская врачебная амбулатория</t>
  </si>
  <si>
    <t>Государственное бюджетное учреждение "Шалинская центральная районная больница" Ново-Атагинская врачебная амбулатория</t>
  </si>
  <si>
    <t>Государственное бюджетное учреждение "Веденская центральная районная больница" фельдшерско-акушерский пункт  с. Агишбатой</t>
  </si>
  <si>
    <t>Государственное бюджетное учреждение "Шатойская межрайонная больница" фельдшерский пункт с.Нихалой</t>
  </si>
  <si>
    <t>Универсальный фехтовальный комплекс 
в г. Грозный, Ахматовский р-он, ул. Л.И. Яшина, ЧР</t>
  </si>
  <si>
    <t>Физкультурно-спортивный комплекс в г. Урус-Мартан Урус-Мартановского района Чеченской Республики</t>
  </si>
  <si>
    <t>Физкультурно-оздоровительный комплекс АХМАТ с универсальным спортивным залом и футбольным полем с искусственным покрытием в с. Илсхан-Юрт Чеченской Республики</t>
  </si>
  <si>
    <t>Центр единоборств и бокса в ст-це Ассиновской Серноводского района Чеченской Республики</t>
  </si>
  <si>
    <t>Строительство индивидуального жилого дома № 1 в с. Хал-Келой Шатойского муниципального района Чеченской Республики (2024 г)</t>
  </si>
  <si>
    <t>Строительство индивидуального жилого дома № 2 в с. Тумсой Шатойского муниципального района Чеченской Республики (2024 г)</t>
  </si>
  <si>
    <t>Строительство индивидуального жилого дома № 3 в с. Груш-корт Шатойского муниципального района Чеченской Республики (2024 г)</t>
  </si>
  <si>
    <t>Строительство индивидуального жилого дома № 4 в с. Груш-Корт Шатойского муниципального района Чеченской Республики (2024 г)</t>
  </si>
  <si>
    <t>Строительство индивидуального жилого дома № 5 в с. Шатой Шатойского муниципального района Чеченской Республики (2024 г)</t>
  </si>
  <si>
    <t>Строительство индивидуального жилого дома № 6 в с. Махкеты Веденского муниципального района Чеченской Республики (2024 г)</t>
  </si>
  <si>
    <t>Строительство индивидуального жилого дома № 7 в с. Махкеты Веденского муниципального района Чеченской Республики (2024 г)</t>
  </si>
  <si>
    <t>Строительство индивидуального жилого дома № 8 в с. Махкеты Веденского муниципального района Чеченской Республики (2024 г)</t>
  </si>
  <si>
    <t>Строительство индивидуального жилого дома № 9 в с. Махкеты Веденского муниципального района Чеченской Республики (2024 г)</t>
  </si>
  <si>
    <t>Строительство индивидуального жилого дома № 10 в с. Махкеты Веденского муниципального района Чеченской Республики (2024 г)</t>
  </si>
  <si>
    <t>Строительство индивидуального жилого дома № 11 в с. Алхан-Юрт Урус-Мартановского муниципального района Чеченской Республики (2024 г)</t>
  </si>
  <si>
    <t>Строительство индивидуального жилого дома № 12 в с. Алхан-Юрт Урус-Мартановского муниципального района Чеченской Республики (2024 г)</t>
  </si>
  <si>
    <t>Строительство индивидуального жилого дома № 13 в с. Гойты Урус-Мартановского муниципального района Чеченской Республики (2024 г)</t>
  </si>
  <si>
    <t>Строительство индивидуального жилого дома № 14 в с. Гой-Чу Урус-Мартановского муниципального района Чеченской Республики (2024 г)</t>
  </si>
  <si>
    <t>Строительство индивидуального жилого дома № 15 в с. Шалажи Урус-Мартановского муниципального района Чеченской Республики (2024 г)</t>
  </si>
  <si>
    <t>Строительство индивидуального жилого дома № 16 в с. Старый-Ачхой Ачхой-Мартановского муниципального района Чеченской Республики (2024 г)</t>
  </si>
  <si>
    <t xml:space="preserve">Строительство индивидуального жилого дома № 17 в с. Старый-Ачхой Ачхой-Мартановского муниципального района Чеченской Республики (2024 г) </t>
  </si>
  <si>
    <t xml:space="preserve">Строительство индивидуального жилого дома № 18 в с. Старый-Ачхой Ачхой-Мартановского муниципального района Чеченской Республики (2024 г)   </t>
  </si>
  <si>
    <t>Строительство индивидуального жилого дома № 19 в с. Старый-Ачхой Ачхой-Мартановского муниципального района Чеченской Республики (2024 г)</t>
  </si>
  <si>
    <t xml:space="preserve">Строительство индивидуального жилого дома № 20 в с. Старый-Ачхой Ачхой-Мартановского муниципального района Чеченской Республики (2024 г) </t>
  </si>
  <si>
    <t>Строительство индивидуального жилого дома № 21 в с. Старый-Ачхой Ачхой-Мартановского муниципального района Чеченской Республики (2024 г)</t>
  </si>
  <si>
    <t xml:space="preserve">Строительство индивидуального жилого дома № 22 в с. Старый-Ачхой Ачхой-Мартановского муниципального района Чеченской Республики (2024 г)    </t>
  </si>
  <si>
    <t>Министерство Чеченской Республики по туризму</t>
  </si>
  <si>
    <t>Строительство высоковольтной линии электропередачи ВЛ-35кВ "с. Ведено-Кезейной-Ам" с ПС 35/10кВ "Кезейной-Ам"</t>
  </si>
  <si>
    <t>Направление объекта</t>
  </si>
  <si>
    <t xml:space="preserve">Строительство детского сада на 280 мест в г. Курчалой  Курчалоевского муниципального района Чеченской Республики </t>
  </si>
  <si>
    <t>Строительство сетей уличного освещения в г. Курчалой Курчалоевского муниципального района Чеченской Республики</t>
  </si>
  <si>
    <t>Строительство объезда г. Гудермес, км 0 - км 1,7</t>
  </si>
  <si>
    <t>Реконструкция подъезда от Р-217 "Кавказ" к с. Серноводское, км 0 - км 5,3</t>
  </si>
  <si>
    <t>Разработка проектно-сметной документации на объекты капитального строительства автомобильных дорог</t>
  </si>
  <si>
    <t>2025 год (очередной финансовый год)</t>
  </si>
  <si>
    <t>Капитальное строительство берегозащитных сооружений правого и левого берега
р.Мартанка в с. Алхан-Юрт Урус-Мартановского
муниципального района Чеченской Республики</t>
  </si>
  <si>
    <t>Строительство берегоукрепления на реке
Фортанга в с. Ачхой-Мартан (I этап-2 участок)</t>
  </si>
  <si>
    <t>на начало 2024 года
 (факт)</t>
  </si>
  <si>
    <t>Приобретение жилых помещений в г. Грозный, ЧР</t>
  </si>
  <si>
    <t>Строительство многоквартирных жилых домов(арендное жилье) , Чеченская Республика Курчалоевский район,с Ахмат-Юрт.</t>
  </si>
  <si>
    <t>Разработка проектно-сметной документации на объекты капитального строительства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</si>
</sst>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-* #,##0.00\ _₽_-;\-* #,##0.00\ _₽_-;_-* &quot;-&quot;??\ _₽_-;_-@_-"/>
    <numFmt numFmtId="165" formatCode="000"/>
    <numFmt numFmtId="166" formatCode="#,##0.0"/>
    <numFmt numFmtId="167" formatCode="#,##0.000;[Red]#,##0.000"/>
    <numFmt numFmtId="168" formatCode="#,##0.000"/>
    <numFmt numFmtId="169" formatCode="0.0"/>
    <numFmt numFmtId="170" formatCode="#,##0.00_ ;[Red]\-#,##0.00\ "/>
  </numFmts>
  <fonts count="24" x14ac:knownFonts="1"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sz val="14"/>
      <name val="Times New Roman"/>
      <family val="1"/>
      <charset val="204"/>
    </font>
    <font>
      <sz val="10"/>
      <color rgb="FF000000"/>
      <name val="Calibri"/>
      <family val="2"/>
      <charset val="204"/>
    </font>
    <font>
      <sz val="10"/>
      <color rgb="FF000000"/>
      <name val="Times New Roman"/>
      <family val="1"/>
      <charset val="204"/>
    </font>
    <font>
      <i/>
      <sz val="10"/>
      <name val="Times New Roman Cyr"/>
      <family val="1"/>
      <charset val="204"/>
    </font>
    <font>
      <b/>
      <sz val="12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10"/>
      <color rgb="FF000000"/>
      <name val="Times New Roman"/>
      <family val="1"/>
      <charset val="204"/>
    </font>
    <font>
      <i/>
      <sz val="10"/>
      <color rgb="FF000000"/>
      <name val="Times New Roman"/>
      <family val="1"/>
      <charset val="204"/>
    </font>
    <font>
      <sz val="10"/>
      <name val="Tahoma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1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8"/>
      <color rgb="FF000000"/>
      <name val="Arial"/>
      <family val="2"/>
      <charset val="204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auto="1"/>
      </bottom>
      <diagonal/>
    </border>
  </borders>
  <cellStyleXfs count="13">
    <xf numFmtId="0" fontId="0" fillId="0" borderId="0"/>
    <xf numFmtId="0" fontId="4" fillId="0" borderId="0"/>
    <xf numFmtId="0" fontId="4" fillId="0" borderId="0"/>
    <xf numFmtId="0" fontId="16" fillId="0" borderId="0"/>
    <xf numFmtId="0" fontId="17" fillId="0" borderId="0"/>
    <xf numFmtId="0" fontId="18" fillId="0" borderId="0"/>
    <xf numFmtId="9" fontId="17" fillId="0" borderId="0" applyFont="0" applyFill="0" applyBorder="0" applyAlignment="0" applyProtection="0"/>
    <xf numFmtId="0" fontId="3" fillId="0" borderId="0"/>
    <xf numFmtId="16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2" fillId="0" borderId="0"/>
    <xf numFmtId="0" fontId="1" fillId="0" borderId="0"/>
  </cellStyleXfs>
  <cellXfs count="157">
    <xf numFmtId="0" fontId="0" fillId="0" borderId="0" xfId="0"/>
    <xf numFmtId="0" fontId="7" fillId="2" borderId="0" xfId="0" applyFont="1" applyFill="1" applyBorder="1"/>
    <xf numFmtId="0" fontId="8" fillId="2" borderId="0" xfId="0" applyFont="1" applyFill="1" applyBorder="1"/>
    <xf numFmtId="0" fontId="7" fillId="2" borderId="7" xfId="0" applyFont="1" applyFill="1" applyBorder="1"/>
    <xf numFmtId="0" fontId="9" fillId="2" borderId="0" xfId="0" applyFont="1" applyFill="1" applyBorder="1"/>
    <xf numFmtId="0" fontId="9" fillId="2" borderId="0" xfId="0" applyFont="1" applyFill="1" applyBorder="1" applyAlignment="1">
      <alignment wrapText="1"/>
    </xf>
    <xf numFmtId="0" fontId="12" fillId="2" borderId="0" xfId="0" applyFont="1" applyFill="1" applyBorder="1" applyAlignment="1">
      <alignment wrapText="1"/>
    </xf>
    <xf numFmtId="0" fontId="13" fillId="2" borderId="1" xfId="0" applyFont="1" applyFill="1" applyBorder="1" applyAlignment="1">
      <alignment horizontal="center" vertical="center" wrapText="1"/>
    </xf>
    <xf numFmtId="49" fontId="12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13" fillId="2" borderId="1" xfId="0" applyFont="1" applyFill="1" applyBorder="1" applyAlignment="1">
      <alignment vertical="center" wrapText="1"/>
    </xf>
    <xf numFmtId="0" fontId="9" fillId="2" borderId="0" xfId="0" applyFont="1" applyFill="1" applyBorder="1" applyAlignment="1">
      <alignment vertical="center" wrapText="1"/>
    </xf>
    <xf numFmtId="49" fontId="9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vertical="center" wrapText="1"/>
    </xf>
    <xf numFmtId="0" fontId="12" fillId="2" borderId="0" xfId="0" applyFont="1" applyFill="1" applyBorder="1" applyAlignment="1">
      <alignment vertical="center" wrapText="1"/>
    </xf>
    <xf numFmtId="49" fontId="14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15" fillId="2" borderId="0" xfId="0" applyFont="1" applyFill="1" applyBorder="1" applyAlignment="1">
      <alignment wrapText="1"/>
    </xf>
    <xf numFmtId="0" fontId="9" fillId="2" borderId="0" xfId="0" applyFont="1" applyFill="1" applyBorder="1" applyAlignment="1">
      <alignment horizontal="right" wrapText="1"/>
    </xf>
    <xf numFmtId="0" fontId="9" fillId="2" borderId="0" xfId="0" applyFont="1" applyFill="1" applyBorder="1" applyAlignment="1"/>
    <xf numFmtId="0" fontId="19" fillId="2" borderId="1" xfId="0" applyFont="1" applyFill="1" applyBorder="1" applyAlignment="1">
      <alignment vertical="center" wrapText="1"/>
    </xf>
    <xf numFmtId="49" fontId="9" fillId="3" borderId="1" xfId="0" applyNumberFormat="1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vertical="center" wrapText="1"/>
    </xf>
    <xf numFmtId="0" fontId="9" fillId="4" borderId="0" xfId="0" applyFont="1" applyFill="1" applyBorder="1" applyAlignment="1">
      <alignment vertical="center" wrapText="1"/>
    </xf>
    <xf numFmtId="0" fontId="9" fillId="5" borderId="0" xfId="0" applyFont="1" applyFill="1" applyBorder="1" applyAlignment="1">
      <alignment vertical="center" wrapText="1"/>
    </xf>
    <xf numFmtId="0" fontId="9" fillId="3" borderId="0" xfId="0" applyFont="1" applyFill="1" applyBorder="1" applyAlignment="1">
      <alignment vertical="center" wrapText="1"/>
    </xf>
    <xf numFmtId="49" fontId="20" fillId="2" borderId="1" xfId="0" applyNumberFormat="1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/>
    </xf>
    <xf numFmtId="4" fontId="9" fillId="2" borderId="0" xfId="0" applyNumberFormat="1" applyFont="1" applyFill="1" applyBorder="1" applyAlignment="1">
      <alignment horizontal="center" vertical="center" wrapText="1"/>
    </xf>
    <xf numFmtId="4" fontId="9" fillId="2" borderId="0" xfId="0" applyNumberFormat="1" applyFont="1" applyFill="1" applyBorder="1" applyAlignment="1">
      <alignment wrapText="1"/>
    </xf>
    <xf numFmtId="164" fontId="6" fillId="2" borderId="1" xfId="8" applyFont="1" applyFill="1" applyBorder="1" applyAlignment="1">
      <alignment horizontal="center" vertical="center" wrapText="1"/>
    </xf>
    <xf numFmtId="0" fontId="9" fillId="4" borderId="0" xfId="0" applyFont="1" applyFill="1" applyAlignment="1">
      <alignment vertical="center" wrapText="1"/>
    </xf>
    <xf numFmtId="0" fontId="9" fillId="2" borderId="0" xfId="0" applyFont="1" applyFill="1" applyAlignment="1">
      <alignment vertical="center" wrapText="1"/>
    </xf>
    <xf numFmtId="0" fontId="9" fillId="2" borderId="1" xfId="0" applyFont="1" applyFill="1" applyBorder="1" applyAlignment="1">
      <alignment horizontal="left" wrapText="1"/>
    </xf>
    <xf numFmtId="165" fontId="13" fillId="2" borderId="1" xfId="0" applyNumberFormat="1" applyFont="1" applyFill="1" applyBorder="1" applyAlignment="1">
      <alignment horizontal="left" vertical="top" wrapText="1"/>
    </xf>
    <xf numFmtId="0" fontId="13" fillId="2" borderId="1" xfId="0" applyFont="1" applyFill="1" applyBorder="1" applyAlignment="1">
      <alignment horizontal="left" vertical="center" wrapText="1"/>
    </xf>
    <xf numFmtId="0" fontId="21" fillId="2" borderId="1" xfId="0" applyFont="1" applyFill="1" applyBorder="1" applyAlignment="1">
      <alignment horizontal="left" vertical="center" wrapText="1"/>
    </xf>
    <xf numFmtId="0" fontId="21" fillId="2" borderId="1" xfId="0" applyFont="1" applyFill="1" applyBorder="1" applyAlignment="1">
      <alignment horizontal="left" vertical="top" wrapText="1"/>
    </xf>
    <xf numFmtId="0" fontId="9" fillId="6" borderId="0" xfId="0" applyFont="1" applyFill="1" applyAlignment="1">
      <alignment vertical="center" wrapText="1"/>
    </xf>
    <xf numFmtId="0" fontId="20" fillId="6" borderId="0" xfId="0" applyFont="1" applyFill="1" applyAlignment="1">
      <alignment horizontal="left" vertical="top"/>
    </xf>
    <xf numFmtId="0" fontId="20" fillId="2" borderId="0" xfId="0" applyFont="1" applyFill="1" applyAlignment="1">
      <alignment horizontal="left" vertical="top"/>
    </xf>
    <xf numFmtId="0" fontId="20" fillId="7" borderId="0" xfId="0" applyFont="1" applyFill="1" applyAlignment="1">
      <alignment horizontal="left" vertical="top"/>
    </xf>
    <xf numFmtId="0" fontId="20" fillId="8" borderId="0" xfId="0" applyFont="1" applyFill="1" applyAlignment="1">
      <alignment horizontal="left" vertical="top"/>
    </xf>
    <xf numFmtId="166" fontId="13" fillId="2" borderId="1" xfId="0" applyNumberFormat="1" applyFont="1" applyFill="1" applyBorder="1" applyAlignment="1">
      <alignment horizontal="left" vertical="center" wrapText="1"/>
    </xf>
    <xf numFmtId="0" fontId="20" fillId="9" borderId="0" xfId="0" applyFont="1" applyFill="1" applyAlignment="1">
      <alignment horizontal="left" vertical="top"/>
    </xf>
    <xf numFmtId="165" fontId="13" fillId="0" borderId="1" xfId="0" applyNumberFormat="1" applyFont="1" applyBorder="1" applyAlignment="1">
      <alignment horizontal="left" vertical="top" wrapText="1"/>
    </xf>
    <xf numFmtId="4" fontId="21" fillId="2" borderId="1" xfId="8" applyNumberFormat="1" applyFont="1" applyFill="1" applyBorder="1" applyAlignment="1">
      <alignment horizontal="right" vertical="center"/>
    </xf>
    <xf numFmtId="4" fontId="13" fillId="2" borderId="1" xfId="8" applyNumberFormat="1" applyFont="1" applyFill="1" applyBorder="1" applyAlignment="1">
      <alignment horizontal="right" vertical="center" wrapText="1"/>
    </xf>
    <xf numFmtId="4" fontId="13" fillId="3" borderId="1" xfId="8" applyNumberFormat="1" applyFont="1" applyFill="1" applyBorder="1" applyAlignment="1">
      <alignment horizontal="right" vertical="center" wrapText="1"/>
    </xf>
    <xf numFmtId="4" fontId="13" fillId="2" borderId="5" xfId="8" applyNumberFormat="1" applyFont="1" applyFill="1" applyBorder="1" applyAlignment="1">
      <alignment horizontal="right" vertical="center" wrapText="1"/>
    </xf>
    <xf numFmtId="4" fontId="9" fillId="2" borderId="1" xfId="8" applyNumberFormat="1" applyFont="1" applyFill="1" applyBorder="1" applyAlignment="1">
      <alignment horizontal="right" vertical="center"/>
    </xf>
    <xf numFmtId="4" fontId="9" fillId="2" borderId="1" xfId="8" applyNumberFormat="1" applyFont="1" applyFill="1" applyBorder="1" applyAlignment="1">
      <alignment horizontal="right" vertical="center" wrapText="1"/>
    </xf>
    <xf numFmtId="4" fontId="13" fillId="2" borderId="1" xfId="8" applyNumberFormat="1" applyFont="1" applyFill="1" applyBorder="1" applyAlignment="1">
      <alignment horizontal="right" vertical="center"/>
    </xf>
    <xf numFmtId="4" fontId="21" fillId="2" borderId="1" xfId="8" applyNumberFormat="1" applyFont="1" applyFill="1" applyBorder="1" applyAlignment="1">
      <alignment horizontal="right" vertical="center" wrapText="1"/>
    </xf>
    <xf numFmtId="4" fontId="13" fillId="0" borderId="1" xfId="8" applyNumberFormat="1" applyFont="1" applyFill="1" applyBorder="1" applyAlignment="1">
      <alignment horizontal="right" vertical="center" wrapText="1"/>
    </xf>
    <xf numFmtId="4" fontId="13" fillId="0" borderId="1" xfId="8" applyNumberFormat="1" applyFont="1" applyFill="1" applyBorder="1" applyAlignment="1">
      <alignment horizontal="right" vertical="center"/>
    </xf>
    <xf numFmtId="4" fontId="5" fillId="2" borderId="1" xfId="8" applyNumberFormat="1" applyFont="1" applyFill="1" applyBorder="1" applyAlignment="1">
      <alignment horizontal="right" vertical="center"/>
    </xf>
    <xf numFmtId="4" fontId="21" fillId="0" borderId="1" xfId="8" applyNumberFormat="1" applyFont="1" applyFill="1" applyBorder="1" applyAlignment="1">
      <alignment horizontal="right" vertical="center"/>
    </xf>
    <xf numFmtId="4" fontId="13" fillId="2" borderId="6" xfId="8" applyNumberFormat="1" applyFont="1" applyFill="1" applyBorder="1" applyAlignment="1">
      <alignment horizontal="right" vertical="center" wrapText="1"/>
    </xf>
    <xf numFmtId="4" fontId="9" fillId="0" borderId="1" xfId="8" applyNumberFormat="1" applyFont="1" applyFill="1" applyBorder="1" applyAlignment="1">
      <alignment horizontal="right" vertical="center" wrapText="1"/>
    </xf>
    <xf numFmtId="4" fontId="5" fillId="2" borderId="1" xfId="8" applyNumberFormat="1" applyFont="1" applyFill="1" applyBorder="1" applyAlignment="1">
      <alignment horizontal="right" vertical="center" wrapText="1"/>
    </xf>
    <xf numFmtId="4" fontId="13" fillId="2" borderId="1" xfId="8" applyNumberFormat="1" applyFont="1" applyFill="1" applyBorder="1" applyAlignment="1">
      <alignment horizontal="right" wrapText="1"/>
    </xf>
    <xf numFmtId="4" fontId="6" fillId="2" borderId="1" xfId="8" applyNumberFormat="1" applyFont="1" applyFill="1" applyBorder="1" applyAlignment="1">
      <alignment horizontal="right" wrapText="1"/>
    </xf>
    <xf numFmtId="0" fontId="5" fillId="2" borderId="1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left" vertical="center" wrapText="1"/>
    </xf>
    <xf numFmtId="0" fontId="13" fillId="3" borderId="1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left" vertical="center" wrapText="1"/>
    </xf>
    <xf numFmtId="49" fontId="20" fillId="0" borderId="1" xfId="0" applyNumberFormat="1" applyFont="1" applyFill="1" applyBorder="1" applyAlignment="1">
      <alignment horizontal="center" vertical="center" wrapText="1"/>
    </xf>
    <xf numFmtId="4" fontId="13" fillId="0" borderId="1" xfId="0" applyNumberFormat="1" applyFont="1" applyFill="1" applyBorder="1" applyAlignment="1">
      <alignment vertical="center" wrapText="1"/>
    </xf>
    <xf numFmtId="164" fontId="13" fillId="2" borderId="1" xfId="8" applyFont="1" applyFill="1" applyBorder="1" applyAlignment="1">
      <alignment vertical="center" wrapText="1"/>
    </xf>
    <xf numFmtId="0" fontId="13" fillId="4" borderId="1" xfId="0" applyFont="1" applyFill="1" applyBorder="1" applyAlignment="1">
      <alignment horizontal="left" vertical="center" wrapText="1"/>
    </xf>
    <xf numFmtId="4" fontId="22" fillId="2" borderId="1" xfId="0" applyNumberFormat="1" applyFont="1" applyFill="1" applyBorder="1" applyAlignment="1">
      <alignment horizontal="center" vertical="center" wrapText="1"/>
    </xf>
    <xf numFmtId="49" fontId="22" fillId="2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168" fontId="13" fillId="0" borderId="1" xfId="0" applyNumberFormat="1" applyFont="1" applyFill="1" applyBorder="1" applyAlignment="1">
      <alignment vertical="center" wrapText="1"/>
    </xf>
    <xf numFmtId="168" fontId="13" fillId="0" borderId="1" xfId="0" applyNumberFormat="1" applyFont="1" applyBorder="1" applyAlignment="1">
      <alignment vertical="center" wrapText="1"/>
    </xf>
    <xf numFmtId="4" fontId="13" fillId="0" borderId="5" xfId="8" applyNumberFormat="1" applyFont="1" applyFill="1" applyBorder="1" applyAlignment="1">
      <alignment horizontal="right" vertical="center" wrapText="1"/>
    </xf>
    <xf numFmtId="4" fontId="9" fillId="0" borderId="5" xfId="8" applyNumberFormat="1" applyFont="1" applyFill="1" applyBorder="1" applyAlignment="1">
      <alignment horizontal="right" vertical="center" wrapText="1"/>
    </xf>
    <xf numFmtId="49" fontId="9" fillId="4" borderId="1" xfId="0" applyNumberFormat="1" applyFont="1" applyFill="1" applyBorder="1" applyAlignment="1">
      <alignment horizontal="center" vertical="center" wrapText="1"/>
    </xf>
    <xf numFmtId="4" fontId="13" fillId="4" borderId="1" xfId="8" applyNumberFormat="1" applyFont="1" applyFill="1" applyBorder="1" applyAlignment="1">
      <alignment horizontal="right" vertical="center" wrapText="1"/>
    </xf>
    <xf numFmtId="0" fontId="13" fillId="3" borderId="1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wrapText="1"/>
    </xf>
    <xf numFmtId="4" fontId="13" fillId="2" borderId="1" xfId="0" applyNumberFormat="1" applyFont="1" applyFill="1" applyBorder="1" applyAlignment="1">
      <alignment vertical="center" wrapText="1"/>
    </xf>
    <xf numFmtId="4" fontId="13" fillId="10" borderId="1" xfId="8" applyNumberFormat="1" applyFont="1" applyFill="1" applyBorder="1" applyAlignment="1">
      <alignment horizontal="right" vertical="center"/>
    </xf>
    <xf numFmtId="4" fontId="13" fillId="10" borderId="1" xfId="8" applyNumberFormat="1" applyFont="1" applyFill="1" applyBorder="1" applyAlignment="1">
      <alignment horizontal="right" vertical="center" wrapText="1"/>
    </xf>
    <xf numFmtId="164" fontId="13" fillId="2" borderId="1" xfId="0" applyNumberFormat="1" applyFont="1" applyFill="1" applyBorder="1" applyAlignment="1">
      <alignment vertical="center"/>
    </xf>
    <xf numFmtId="164" fontId="13" fillId="2" borderId="1" xfId="8" applyFont="1" applyFill="1" applyBorder="1" applyAlignment="1">
      <alignment vertical="center"/>
    </xf>
    <xf numFmtId="164" fontId="13" fillId="2" borderId="1" xfId="0" applyNumberFormat="1" applyFont="1" applyFill="1" applyBorder="1" applyAlignment="1">
      <alignment vertical="center" wrapText="1"/>
    </xf>
    <xf numFmtId="2" fontId="13" fillId="2" borderId="1" xfId="0" applyNumberFormat="1" applyFont="1" applyFill="1" applyBorder="1" applyAlignment="1">
      <alignment vertical="center" wrapText="1"/>
    </xf>
    <xf numFmtId="169" fontId="13" fillId="2" borderId="1" xfId="0" applyNumberFormat="1" applyFont="1" applyFill="1" applyBorder="1" applyAlignment="1">
      <alignment vertical="center" wrapText="1"/>
    </xf>
    <xf numFmtId="0" fontId="9" fillId="4" borderId="0" xfId="0" applyFont="1" applyFill="1" applyBorder="1" applyAlignment="1">
      <alignment wrapText="1"/>
    </xf>
    <xf numFmtId="0" fontId="13" fillId="11" borderId="1" xfId="0" applyFont="1" applyFill="1" applyBorder="1" applyAlignment="1">
      <alignment horizontal="left" vertical="center" wrapText="1"/>
    </xf>
    <xf numFmtId="4" fontId="9" fillId="11" borderId="1" xfId="8" applyNumberFormat="1" applyFont="1" applyFill="1" applyBorder="1" applyAlignment="1">
      <alignment horizontal="right" vertical="center" wrapText="1"/>
    </xf>
    <xf numFmtId="0" fontId="9" fillId="11" borderId="0" xfId="0" applyFont="1" applyFill="1" applyBorder="1" applyAlignment="1">
      <alignment horizontal="center" vertical="center"/>
    </xf>
    <xf numFmtId="4" fontId="13" fillId="11" borderId="1" xfId="8" applyNumberFormat="1" applyFont="1" applyFill="1" applyBorder="1" applyAlignment="1">
      <alignment horizontal="right" vertical="center" wrapText="1"/>
    </xf>
    <xf numFmtId="4" fontId="5" fillId="11" borderId="1" xfId="8" applyNumberFormat="1" applyFont="1" applyFill="1" applyBorder="1" applyAlignment="1">
      <alignment horizontal="center" vertical="center" wrapText="1"/>
    </xf>
    <xf numFmtId="4" fontId="9" fillId="0" borderId="1" xfId="8" applyNumberFormat="1" applyFont="1" applyFill="1" applyBorder="1" applyAlignment="1">
      <alignment horizontal="center" vertical="center"/>
    </xf>
    <xf numFmtId="167" fontId="13" fillId="0" borderId="1" xfId="0" applyNumberFormat="1" applyFont="1" applyFill="1" applyBorder="1" applyAlignment="1">
      <alignment horizontal="center" vertical="center" wrapText="1"/>
    </xf>
    <xf numFmtId="168" fontId="13" fillId="0" borderId="1" xfId="0" applyNumberFormat="1" applyFont="1" applyFill="1" applyBorder="1" applyAlignment="1">
      <alignment horizontal="center" vertical="center"/>
    </xf>
    <xf numFmtId="167" fontId="9" fillId="0" borderId="1" xfId="0" applyNumberFormat="1" applyFont="1" applyFill="1" applyBorder="1" applyAlignment="1">
      <alignment horizontal="center" vertical="center"/>
    </xf>
    <xf numFmtId="167" fontId="13" fillId="0" borderId="1" xfId="0" applyNumberFormat="1" applyFont="1" applyFill="1" applyBorder="1" applyAlignment="1">
      <alignment horizontal="center" vertical="center"/>
    </xf>
    <xf numFmtId="167" fontId="9" fillId="0" borderId="1" xfId="0" applyNumberFormat="1" applyFont="1" applyFill="1" applyBorder="1" applyAlignment="1">
      <alignment horizontal="center" vertical="center" wrapText="1"/>
    </xf>
    <xf numFmtId="167" fontId="21" fillId="0" borderId="1" xfId="0" applyNumberFormat="1" applyFont="1" applyFill="1" applyBorder="1" applyAlignment="1">
      <alignment horizontal="center" vertical="center"/>
    </xf>
    <xf numFmtId="167" fontId="5" fillId="0" borderId="1" xfId="0" applyNumberFormat="1" applyFont="1" applyFill="1" applyBorder="1" applyAlignment="1">
      <alignment horizontal="center" vertical="center" wrapText="1"/>
    </xf>
    <xf numFmtId="4" fontId="13" fillId="0" borderId="1" xfId="8" applyNumberFormat="1" applyFont="1" applyFill="1" applyBorder="1" applyAlignment="1">
      <alignment horizontal="center" vertical="center"/>
    </xf>
    <xf numFmtId="164" fontId="9" fillId="2" borderId="0" xfId="8" applyFont="1" applyFill="1" applyBorder="1" applyAlignment="1">
      <alignment wrapText="1"/>
    </xf>
    <xf numFmtId="164" fontId="9" fillId="2" borderId="0" xfId="0" applyNumberFormat="1" applyFont="1" applyFill="1" applyBorder="1" applyAlignment="1">
      <alignment wrapText="1"/>
    </xf>
    <xf numFmtId="167" fontId="13" fillId="0" borderId="1" xfId="0" applyNumberFormat="1" applyFont="1" applyBorder="1" applyAlignment="1">
      <alignment horizontal="center" vertical="center" wrapText="1"/>
    </xf>
    <xf numFmtId="167" fontId="9" fillId="0" borderId="1" xfId="0" applyNumberFormat="1" applyFont="1" applyBorder="1" applyAlignment="1">
      <alignment horizontal="center" vertical="center" wrapText="1"/>
    </xf>
    <xf numFmtId="168" fontId="13" fillId="0" borderId="1" xfId="8" applyNumberFormat="1" applyFont="1" applyFill="1" applyBorder="1" applyAlignment="1">
      <alignment vertical="center" wrapText="1"/>
    </xf>
    <xf numFmtId="164" fontId="13" fillId="0" borderId="1" xfId="8" applyFont="1" applyFill="1" applyBorder="1" applyAlignment="1">
      <alignment vertical="center" wrapText="1"/>
    </xf>
    <xf numFmtId="49" fontId="20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left" vertical="center" wrapText="1"/>
    </xf>
    <xf numFmtId="0" fontId="9" fillId="3" borderId="0" xfId="0" applyFont="1" applyFill="1" applyBorder="1" applyAlignment="1">
      <alignment wrapText="1"/>
    </xf>
    <xf numFmtId="0" fontId="9" fillId="0" borderId="0" xfId="0" applyFont="1" applyFill="1" applyBorder="1" applyAlignment="1">
      <alignment wrapText="1"/>
    </xf>
    <xf numFmtId="0" fontId="12" fillId="0" borderId="0" xfId="0" applyFont="1" applyFill="1" applyBorder="1" applyAlignment="1">
      <alignment wrapText="1"/>
    </xf>
    <xf numFmtId="0" fontId="13" fillId="0" borderId="1" xfId="0" applyFont="1" applyFill="1" applyBorder="1" applyAlignment="1">
      <alignment horizontal="center" vertical="center" wrapText="1"/>
    </xf>
    <xf numFmtId="4" fontId="5" fillId="0" borderId="1" xfId="8" applyNumberFormat="1" applyFont="1" applyFill="1" applyBorder="1" applyAlignment="1">
      <alignment horizontal="right" vertical="center" wrapText="1"/>
    </xf>
    <xf numFmtId="4" fontId="22" fillId="0" borderId="1" xfId="0" applyNumberFormat="1" applyFont="1" applyFill="1" applyBorder="1" applyAlignment="1">
      <alignment horizontal="center" vertical="center" wrapText="1"/>
    </xf>
    <xf numFmtId="164" fontId="13" fillId="0" borderId="1" xfId="0" applyNumberFormat="1" applyFont="1" applyFill="1" applyBorder="1" applyAlignment="1">
      <alignment vertical="center" wrapText="1"/>
    </xf>
    <xf numFmtId="0" fontId="13" fillId="0" borderId="1" xfId="0" applyFont="1" applyFill="1" applyBorder="1" applyAlignment="1">
      <alignment vertical="center" wrapText="1"/>
    </xf>
    <xf numFmtId="2" fontId="13" fillId="0" borderId="1" xfId="0" applyNumberFormat="1" applyFont="1" applyFill="1" applyBorder="1" applyAlignment="1">
      <alignment vertical="center" wrapText="1"/>
    </xf>
    <xf numFmtId="169" fontId="13" fillId="0" borderId="1" xfId="0" applyNumberFormat="1" applyFont="1" applyFill="1" applyBorder="1" applyAlignment="1">
      <alignment vertical="center" wrapText="1"/>
    </xf>
    <xf numFmtId="4" fontId="13" fillId="0" borderId="1" xfId="8" applyNumberFormat="1" applyFont="1" applyFill="1" applyBorder="1" applyAlignment="1">
      <alignment horizontal="right" wrapText="1"/>
    </xf>
    <xf numFmtId="4" fontId="6" fillId="0" borderId="1" xfId="8" applyNumberFormat="1" applyFont="1" applyFill="1" applyBorder="1" applyAlignment="1">
      <alignment horizontal="right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0" xfId="0" applyFont="1" applyFill="1" applyBorder="1"/>
    <xf numFmtId="164" fontId="9" fillId="0" borderId="0" xfId="8" applyFont="1" applyFill="1" applyBorder="1" applyAlignment="1">
      <alignment wrapText="1"/>
    </xf>
    <xf numFmtId="164" fontId="9" fillId="0" borderId="0" xfId="0" applyNumberFormat="1" applyFont="1" applyFill="1" applyBorder="1" applyAlignment="1">
      <alignment wrapText="1"/>
    </xf>
    <xf numFmtId="0" fontId="9" fillId="3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top" wrapText="1"/>
    </xf>
    <xf numFmtId="0" fontId="22" fillId="0" borderId="1" xfId="0" applyFont="1" applyFill="1" applyBorder="1" applyAlignment="1">
      <alignment horizontal="left" vertical="center" wrapText="1"/>
    </xf>
    <xf numFmtId="170" fontId="23" fillId="0" borderId="8" xfId="0" applyNumberFormat="1" applyFont="1" applyFill="1" applyBorder="1" applyAlignment="1">
      <alignment horizontal="right" vertical="center"/>
    </xf>
    <xf numFmtId="4" fontId="9" fillId="2" borderId="0" xfId="0" applyNumberFormat="1" applyFont="1" applyFill="1" applyBorder="1" applyAlignment="1">
      <alignment vertical="center" wrapText="1"/>
    </xf>
    <xf numFmtId="0" fontId="9" fillId="2" borderId="0" xfId="0" applyFont="1" applyFill="1" applyBorder="1" applyAlignment="1">
      <alignment horizontal="left" wrapText="1"/>
    </xf>
    <xf numFmtId="0" fontId="10" fillId="2" borderId="0" xfId="0" applyFont="1" applyFill="1" applyBorder="1" applyAlignment="1">
      <alignment horizontal="right"/>
    </xf>
    <xf numFmtId="0" fontId="11" fillId="2" borderId="0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49" fontId="13" fillId="11" borderId="1" xfId="0" applyNumberFormat="1" applyFont="1" applyFill="1" applyBorder="1" applyAlignment="1">
      <alignment horizontal="center" vertical="center" wrapText="1"/>
    </xf>
    <xf numFmtId="0" fontId="13" fillId="11" borderId="0" xfId="0" applyFont="1" applyFill="1" applyBorder="1" applyAlignment="1">
      <alignment vertical="center" wrapText="1"/>
    </xf>
    <xf numFmtId="0" fontId="13" fillId="11" borderId="0" xfId="0" applyFont="1" applyFill="1" applyBorder="1" applyAlignment="1">
      <alignment horizontal="center" vertical="center"/>
    </xf>
    <xf numFmtId="49" fontId="20" fillId="3" borderId="1" xfId="0" applyNumberFormat="1" applyFont="1" applyFill="1" applyBorder="1" applyAlignment="1">
      <alignment horizontal="center" vertical="center" wrapText="1"/>
    </xf>
    <xf numFmtId="168" fontId="13" fillId="3" borderId="1" xfId="0" applyNumberFormat="1" applyFont="1" applyFill="1" applyBorder="1" applyAlignment="1">
      <alignment vertical="center" wrapText="1"/>
    </xf>
    <xf numFmtId="2" fontId="6" fillId="0" borderId="1" xfId="0" applyNumberFormat="1" applyFont="1" applyFill="1" applyBorder="1" applyAlignment="1">
      <alignment horizontal="center" vertical="center" wrapText="1"/>
    </xf>
  </cellXfs>
  <cellStyles count="13">
    <cellStyle name="Normal 2" xfId="5" xr:uid="{00000000-0005-0000-0000-000000000000}"/>
    <cellStyle name="Обычный" xfId="0" builtinId="0"/>
    <cellStyle name="Обычный 10" xfId="1" xr:uid="{00000000-0005-0000-0000-000002000000}"/>
    <cellStyle name="Обычный 2" xfId="2" xr:uid="{00000000-0005-0000-0000-000003000000}"/>
    <cellStyle name="Обычный 3" xfId="7" xr:uid="{00000000-0005-0000-0000-000004000000}"/>
    <cellStyle name="Обычный 3 2" xfId="4" xr:uid="{00000000-0005-0000-0000-000005000000}"/>
    <cellStyle name="Обычный 3 3" xfId="3" xr:uid="{00000000-0005-0000-0000-000006000000}"/>
    <cellStyle name="Обычный 3 4" xfId="12" xr:uid="{9C9D2647-9579-47C7-9080-044B23868D49}"/>
    <cellStyle name="Обычный 31" xfId="9" xr:uid="{00000000-0005-0000-0000-000007000000}"/>
    <cellStyle name="Обычный 76 2 2 2" xfId="11" xr:uid="{00000000-0005-0000-0000-000008000000}"/>
    <cellStyle name="Процентный 2" xfId="10" xr:uid="{00000000-0005-0000-0000-000009000000}"/>
    <cellStyle name="Процентный 3" xfId="6" xr:uid="{00000000-0005-0000-0000-00000A000000}"/>
    <cellStyle name="Финансовый" xfId="8" builtinId="3"/>
  </cellStyles>
  <dxfs count="1">
    <dxf>
      <fill>
        <patternFill patternType="solid">
          <fgColor rgb="FF00B0F0"/>
          <bgColor rgb="FF0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/>
  <dimension ref="A1:CI166"/>
  <sheetViews>
    <sheetView tabSelected="1" view="pageBreakPreview" topLeftCell="A4" zoomScaleNormal="100" zoomScaleSheetLayoutView="100" workbookViewId="0">
      <pane ySplit="2" topLeftCell="A129" activePane="bottomLeft" state="frozen"/>
      <selection activeCell="A4" sqref="A4"/>
      <selection pane="bottomLeft" activeCell="J108" sqref="J108"/>
    </sheetView>
  </sheetViews>
  <sheetFormatPr defaultRowHeight="12.75" x14ac:dyDescent="0.2"/>
  <cols>
    <col min="1" max="1" width="4.28515625" style="5" customWidth="1"/>
    <col min="2" max="2" width="29.140625" style="5" customWidth="1"/>
    <col min="3" max="4" width="13.85546875" style="5" hidden="1" customWidth="1"/>
    <col min="5" max="5" width="16" style="5" hidden="1" customWidth="1"/>
    <col min="6" max="8" width="15" style="5" hidden="1" customWidth="1"/>
    <col min="9" max="9" width="11.28515625" style="5" hidden="1" customWidth="1"/>
    <col min="10" max="10" width="13.7109375" style="115" customWidth="1"/>
    <col min="11" max="11" width="14.28515625" style="115" customWidth="1"/>
    <col min="12" max="12" width="16.5703125" style="115" customWidth="1"/>
    <col min="13" max="15" width="14.85546875" style="115" customWidth="1"/>
    <col min="16" max="16" width="11.28515625" style="115" bestFit="1" customWidth="1"/>
    <col min="17" max="17" width="13.7109375" style="5" customWidth="1"/>
    <col min="18" max="18" width="14.28515625" style="5" customWidth="1"/>
    <col min="19" max="19" width="16.5703125" style="5" customWidth="1"/>
    <col min="20" max="22" width="14.85546875" style="5" customWidth="1"/>
    <col min="23" max="23" width="11.28515625" style="5" bestFit="1" customWidth="1"/>
    <col min="24" max="24" width="18.42578125" style="5" customWidth="1"/>
    <col min="25" max="25" width="15.42578125" style="5" customWidth="1"/>
    <col min="26" max="26" width="12.5703125" style="5" customWidth="1"/>
    <col min="27" max="28" width="11.7109375" style="5" customWidth="1"/>
    <col min="29" max="29" width="9.140625" style="5" customWidth="1"/>
    <col min="30" max="30" width="15.140625" style="5" customWidth="1"/>
    <col min="31" max="16384" width="9.140625" style="5"/>
  </cols>
  <sheetData>
    <row r="1" spans="1:87" x14ac:dyDescent="0.2">
      <c r="K1" s="136" t="s">
        <v>3</v>
      </c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  <c r="Y1" s="136"/>
      <c r="Z1" s="136"/>
      <c r="AA1" s="136"/>
      <c r="AB1" s="136"/>
    </row>
    <row r="2" spans="1:87" ht="15.75" x14ac:dyDescent="0.2">
      <c r="B2" s="137" t="s">
        <v>4</v>
      </c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  <c r="Y2" s="137"/>
      <c r="Z2" s="137"/>
      <c r="AA2" s="137"/>
      <c r="AB2" s="137"/>
    </row>
    <row r="3" spans="1:87" x14ac:dyDescent="0.2">
      <c r="B3" s="6"/>
      <c r="C3" s="6"/>
      <c r="D3" s="6"/>
      <c r="E3" s="6"/>
      <c r="F3" s="6"/>
      <c r="G3" s="6"/>
      <c r="H3" s="6"/>
      <c r="I3" s="6"/>
      <c r="J3" s="116"/>
      <c r="K3" s="116"/>
      <c r="L3" s="116"/>
      <c r="M3" s="116"/>
      <c r="N3" s="116"/>
      <c r="O3" s="116"/>
      <c r="P3" s="116"/>
      <c r="Q3" s="6"/>
      <c r="R3" s="6"/>
      <c r="S3" s="6"/>
      <c r="T3" s="6"/>
      <c r="U3" s="6"/>
      <c r="V3" s="6"/>
      <c r="W3" s="6"/>
    </row>
    <row r="4" spans="1:87" ht="12.75" customHeight="1" x14ac:dyDescent="0.2">
      <c r="A4" s="138" t="s">
        <v>5</v>
      </c>
      <c r="B4" s="139" t="s">
        <v>155</v>
      </c>
      <c r="C4" s="140" t="s">
        <v>39</v>
      </c>
      <c r="D4" s="141"/>
      <c r="E4" s="141"/>
      <c r="F4" s="141"/>
      <c r="G4" s="141"/>
      <c r="H4" s="141"/>
      <c r="I4" s="142"/>
      <c r="J4" s="143" t="s">
        <v>40</v>
      </c>
      <c r="K4" s="144"/>
      <c r="L4" s="144"/>
      <c r="M4" s="144"/>
      <c r="N4" s="144"/>
      <c r="O4" s="144"/>
      <c r="P4" s="145"/>
      <c r="Q4" s="148" t="s">
        <v>161</v>
      </c>
      <c r="R4" s="149"/>
      <c r="S4" s="149"/>
      <c r="T4" s="149"/>
      <c r="U4" s="149"/>
      <c r="V4" s="149"/>
      <c r="W4" s="150"/>
      <c r="X4" s="146" t="s">
        <v>6</v>
      </c>
      <c r="Y4" s="139" t="s">
        <v>7</v>
      </c>
      <c r="Z4" s="139"/>
      <c r="AA4" s="139"/>
      <c r="AB4" s="139"/>
    </row>
    <row r="5" spans="1:87" s="91" customFormat="1" ht="165.75" x14ac:dyDescent="0.2">
      <c r="A5" s="138"/>
      <c r="B5" s="139"/>
      <c r="C5" s="7" t="s">
        <v>8</v>
      </c>
      <c r="D5" s="7" t="s">
        <v>9</v>
      </c>
      <c r="E5" s="7" t="s">
        <v>10</v>
      </c>
      <c r="F5" s="7" t="s">
        <v>11</v>
      </c>
      <c r="G5" s="7" t="s">
        <v>12</v>
      </c>
      <c r="H5" s="7" t="s">
        <v>13</v>
      </c>
      <c r="I5" s="7" t="s">
        <v>14</v>
      </c>
      <c r="J5" s="117" t="s">
        <v>8</v>
      </c>
      <c r="K5" s="117" t="s">
        <v>9</v>
      </c>
      <c r="L5" s="117" t="s">
        <v>10</v>
      </c>
      <c r="M5" s="117" t="s">
        <v>11</v>
      </c>
      <c r="N5" s="117" t="s">
        <v>12</v>
      </c>
      <c r="O5" s="117" t="s">
        <v>13</v>
      </c>
      <c r="P5" s="117" t="s">
        <v>14</v>
      </c>
      <c r="Q5" s="7" t="s">
        <v>8</v>
      </c>
      <c r="R5" s="7" t="s">
        <v>9</v>
      </c>
      <c r="S5" s="7" t="s">
        <v>10</v>
      </c>
      <c r="T5" s="7" t="s">
        <v>11</v>
      </c>
      <c r="U5" s="7" t="s">
        <v>12</v>
      </c>
      <c r="V5" s="7" t="s">
        <v>13</v>
      </c>
      <c r="W5" s="7" t="s">
        <v>14</v>
      </c>
      <c r="X5" s="147"/>
      <c r="Y5" s="117" t="s">
        <v>164</v>
      </c>
      <c r="Z5" s="117" t="s">
        <v>36</v>
      </c>
      <c r="AA5" s="117" t="s">
        <v>37</v>
      </c>
      <c r="AB5" s="117" t="s">
        <v>38</v>
      </c>
    </row>
    <row r="6" spans="1:87" s="114" customFormat="1" x14ac:dyDescent="0.2">
      <c r="A6" s="130">
        <v>1</v>
      </c>
      <c r="B6" s="81">
        <v>2</v>
      </c>
      <c r="C6" s="81" t="s">
        <v>15</v>
      </c>
      <c r="D6" s="82" t="s">
        <v>16</v>
      </c>
      <c r="E6" s="81">
        <v>5</v>
      </c>
      <c r="F6" s="81">
        <v>6</v>
      </c>
      <c r="G6" s="81">
        <v>7</v>
      </c>
      <c r="H6" s="81">
        <v>8</v>
      </c>
      <c r="I6" s="81">
        <v>9</v>
      </c>
      <c r="J6" s="81" t="s">
        <v>17</v>
      </c>
      <c r="K6" s="82" t="s">
        <v>18</v>
      </c>
      <c r="L6" s="81">
        <v>12</v>
      </c>
      <c r="M6" s="81">
        <v>13</v>
      </c>
      <c r="N6" s="81">
        <v>14</v>
      </c>
      <c r="O6" s="81">
        <v>15</v>
      </c>
      <c r="P6" s="81">
        <v>16</v>
      </c>
      <c r="Q6" s="81" t="s">
        <v>17</v>
      </c>
      <c r="R6" s="82" t="s">
        <v>18</v>
      </c>
      <c r="S6" s="81">
        <v>12</v>
      </c>
      <c r="T6" s="81">
        <v>13</v>
      </c>
      <c r="U6" s="81">
        <v>14</v>
      </c>
      <c r="V6" s="81">
        <v>15</v>
      </c>
      <c r="W6" s="81">
        <v>16</v>
      </c>
      <c r="X6" s="81">
        <v>17</v>
      </c>
      <c r="Y6" s="81">
        <v>22</v>
      </c>
      <c r="Z6" s="81">
        <v>23</v>
      </c>
      <c r="AA6" s="81">
        <v>24</v>
      </c>
      <c r="AB6" s="81">
        <v>25</v>
      </c>
    </row>
    <row r="7" spans="1:87" s="11" customFormat="1" ht="51" x14ac:dyDescent="0.2">
      <c r="A7" s="8">
        <v>1</v>
      </c>
      <c r="B7" s="64" t="s">
        <v>19</v>
      </c>
      <c r="C7" s="61" t="e">
        <f>C8+C101</f>
        <v>#REF!</v>
      </c>
      <c r="D7" s="61" t="e">
        <f>D8+D101</f>
        <v>#REF!</v>
      </c>
      <c r="E7" s="61" t="e">
        <f>E8+E101</f>
        <v>#REF!</v>
      </c>
      <c r="F7" s="61" t="e">
        <f>F8+F101</f>
        <v>#REF!</v>
      </c>
      <c r="G7" s="61" t="e">
        <f>G8+G101</f>
        <v>#REF!</v>
      </c>
      <c r="H7" s="61" t="e">
        <f>H8+H101</f>
        <v>#REF!</v>
      </c>
      <c r="I7" s="61" t="e">
        <f>I8+I101</f>
        <v>#REF!</v>
      </c>
      <c r="J7" s="118">
        <f>J8+J101</f>
        <v>27835259.703060001</v>
      </c>
      <c r="K7" s="118">
        <f>K8+K101</f>
        <v>27835259.703060001</v>
      </c>
      <c r="L7" s="118">
        <f>L8+L101</f>
        <v>9020635.1456799991</v>
      </c>
      <c r="M7" s="118">
        <f>M8+M101</f>
        <v>18814624.556380004</v>
      </c>
      <c r="N7" s="118">
        <f>N8+N101</f>
        <v>0</v>
      </c>
      <c r="O7" s="118">
        <f>O8+O101</f>
        <v>0</v>
      </c>
      <c r="P7" s="118">
        <f>P8+P101</f>
        <v>0</v>
      </c>
      <c r="Q7" s="61">
        <f>Q8+Q101</f>
        <v>4476427.8279999997</v>
      </c>
      <c r="R7" s="61">
        <f>R8+R101</f>
        <v>4476427.8279999997</v>
      </c>
      <c r="S7" s="61">
        <f>S8+S101</f>
        <v>1866859.828</v>
      </c>
      <c r="T7" s="61">
        <f>T8+T101</f>
        <v>2609567.9999999995</v>
      </c>
      <c r="U7" s="61">
        <f>U8+U101</f>
        <v>0</v>
      </c>
      <c r="V7" s="61">
        <f>V8+V101</f>
        <v>0</v>
      </c>
      <c r="W7" s="61">
        <f>W8+W101</f>
        <v>0</v>
      </c>
      <c r="X7" s="61">
        <f>X8+X101</f>
        <v>39954964.965769999</v>
      </c>
      <c r="Y7" s="61">
        <f>Y8+Y101</f>
        <v>32611978.75598</v>
      </c>
      <c r="Z7" s="61">
        <f>Z8+Z101</f>
        <v>12146967.645368889</v>
      </c>
      <c r="AA7" s="61">
        <f>AA8+AA101</f>
        <v>5413337.1540000001</v>
      </c>
      <c r="AB7" s="61">
        <f>AB8+AB101</f>
        <v>4505069</v>
      </c>
      <c r="AC7" s="134">
        <v>4732681.3878899999</v>
      </c>
      <c r="AD7" s="134">
        <f>AC7-R7</f>
        <v>256253.55989000015</v>
      </c>
    </row>
    <row r="8" spans="1:87" s="11" customFormat="1" ht="63.75" x14ac:dyDescent="0.2">
      <c r="A8" s="12" t="s">
        <v>20</v>
      </c>
      <c r="B8" s="36" t="s">
        <v>21</v>
      </c>
      <c r="C8" s="48" t="e">
        <f>C11+#REF!+C54+C56+C68+C77+C79+C87+C89+C92+C96+C9</f>
        <v>#REF!</v>
      </c>
      <c r="D8" s="48" t="e">
        <f>D11+#REF!+D54+D56+D68+D77+D79+D87+D89+D92+D96+D9</f>
        <v>#REF!</v>
      </c>
      <c r="E8" s="48" t="e">
        <f>E11+#REF!+E54+E56+E68+E77+E79+E87+E89+E92+E96+E9</f>
        <v>#REF!</v>
      </c>
      <c r="F8" s="48" t="e">
        <f>F11+#REF!+F54+F56+F68+F77+F79+F87+F89+F92+F96+F9</f>
        <v>#REF!</v>
      </c>
      <c r="G8" s="48" t="e">
        <f>G11+#REF!+G54+G56+G68+G77+G79+G87+G89+G92+G96+G9</f>
        <v>#REF!</v>
      </c>
      <c r="H8" s="48" t="e">
        <f>H11+#REF!+H54+H56+H68+H77+H79+H87+H89+H92+H96+H9</f>
        <v>#REF!</v>
      </c>
      <c r="I8" s="48" t="e">
        <f>I11+#REF!+I54+I56+I68+I77+I79+I87+I89+I92+I96+I9</f>
        <v>#REF!</v>
      </c>
      <c r="J8" s="55">
        <f>J9+J11+J54+J56+J68+J77+J79+J87+J89+J92+J96</f>
        <v>26256288.266450003</v>
      </c>
      <c r="K8" s="55">
        <f>K9+K11+K54+K56+K68+K77+K79+K87+K89+K92+K96</f>
        <v>26256288.266450003</v>
      </c>
      <c r="L8" s="55">
        <f>L9+L11+L54+L56+L68+L77+L79+L87+L89+L92+L96</f>
        <v>7441663.7090699999</v>
      </c>
      <c r="M8" s="55">
        <f>M9+M11+M54+M56+M68+M77+M79+M87+M89+M92+M96</f>
        <v>18814624.556380004</v>
      </c>
      <c r="N8" s="55">
        <f>N9+N11+N54+N56+N68+N77+N79+N87+N89+N92+N96</f>
        <v>0</v>
      </c>
      <c r="O8" s="55">
        <f>O9+O11+O54+O56+O68+O77+O79+O87+O89+O92+O96</f>
        <v>0</v>
      </c>
      <c r="P8" s="55">
        <f>P9+P11+P54+P56+P68+P77+P79+P87+P89+P92+P96</f>
        <v>0</v>
      </c>
      <c r="Q8" s="48">
        <f>Q9+Q11+Q54+Q56+Q68+Q77+Q79+Q87+Q89+Q92+Q96</f>
        <v>2733816.5559999999</v>
      </c>
      <c r="R8" s="48">
        <f>R9+R11+R54+R56+R68+R77+R79+R87+R89+R92+R96</f>
        <v>2733816.5559999999</v>
      </c>
      <c r="S8" s="48">
        <f>S9+S11+S54+S56+S68+S77+S79+S87+S89+S92+S96</f>
        <v>124248.556</v>
      </c>
      <c r="T8" s="48">
        <f>T9+T11+T54+T56+T68+T77+T79+T87+T89+T92+T96</f>
        <v>2609567.9999999995</v>
      </c>
      <c r="U8" s="48">
        <f>U9+U11+U54+U56+U68+U77+U79+U87+U89+U92+U96</f>
        <v>0</v>
      </c>
      <c r="V8" s="48">
        <f>V9+V11+V54+V56+V68+V77+V79+V87+V89+V92+V96</f>
        <v>0</v>
      </c>
      <c r="W8" s="48">
        <f>W9+W11+W54+W56+W68+W77+W79+W87+W89+W92+W96</f>
        <v>0</v>
      </c>
      <c r="X8" s="48">
        <f>X9+X11+X54+X56+X68+X77+X79+X87+X89+X92+X96</f>
        <v>35534944.516769998</v>
      </c>
      <c r="Y8" s="48">
        <f>Y9+Y11+Y54+Y56+Y68+Y77+Y79+Y87+Y89+Y92+Y96</f>
        <v>29663427.975979999</v>
      </c>
      <c r="Z8" s="48">
        <f>Z9+Z11+Z54+Z56+Z68+Z77+Z79+Z87+Z89+Z92+Z96</f>
        <v>10540398.972368889</v>
      </c>
      <c r="AA8" s="48">
        <f>AA9+AA11+AA54+AA56+AA68+AA77+AA79+AA87+AA89+AA92+AA96</f>
        <v>5413337.1540000001</v>
      </c>
      <c r="AB8" s="48">
        <f>AB9+AB11+AB54+AB56+AB68+AB77+AB79+AB87+AB89+AB92+AB96</f>
        <v>4505069</v>
      </c>
    </row>
    <row r="9" spans="1:87" s="152" customFormat="1" ht="25.5" x14ac:dyDescent="0.2">
      <c r="A9" s="151"/>
      <c r="B9" s="92" t="s">
        <v>153</v>
      </c>
      <c r="C9" s="95">
        <f>C10</f>
        <v>0</v>
      </c>
      <c r="D9" s="95">
        <f t="shared" ref="D9:AB9" si="0">D10</f>
        <v>0</v>
      </c>
      <c r="E9" s="95">
        <f t="shared" si="0"/>
        <v>0</v>
      </c>
      <c r="F9" s="95">
        <f t="shared" si="0"/>
        <v>0</v>
      </c>
      <c r="G9" s="95">
        <f t="shared" si="0"/>
        <v>0</v>
      </c>
      <c r="H9" s="95">
        <f t="shared" si="0"/>
        <v>0</v>
      </c>
      <c r="I9" s="95">
        <f t="shared" si="0"/>
        <v>0</v>
      </c>
      <c r="J9" s="95">
        <f>J10</f>
        <v>394212.62232000002</v>
      </c>
      <c r="K9" s="95">
        <f t="shared" si="0"/>
        <v>394212.62232000002</v>
      </c>
      <c r="L9" s="95">
        <f t="shared" si="0"/>
        <v>3942.1223199999999</v>
      </c>
      <c r="M9" s="95">
        <f t="shared" si="0"/>
        <v>390270.5</v>
      </c>
      <c r="N9" s="95">
        <f t="shared" si="0"/>
        <v>0</v>
      </c>
      <c r="O9" s="95">
        <f t="shared" si="0"/>
        <v>0</v>
      </c>
      <c r="P9" s="95">
        <f t="shared" si="0"/>
        <v>0</v>
      </c>
      <c r="Q9" s="95">
        <f t="shared" si="0"/>
        <v>0</v>
      </c>
      <c r="R9" s="95">
        <f t="shared" si="0"/>
        <v>0</v>
      </c>
      <c r="S9" s="95">
        <f t="shared" si="0"/>
        <v>0</v>
      </c>
      <c r="T9" s="95">
        <f t="shared" si="0"/>
        <v>0</v>
      </c>
      <c r="U9" s="95">
        <f t="shared" si="0"/>
        <v>0</v>
      </c>
      <c r="V9" s="95">
        <f t="shared" si="0"/>
        <v>0</v>
      </c>
      <c r="W9" s="95">
        <f t="shared" si="0"/>
        <v>0</v>
      </c>
      <c r="X9" s="95">
        <f t="shared" si="0"/>
        <v>848270.70790000004</v>
      </c>
      <c r="Y9" s="95">
        <f t="shared" si="0"/>
        <v>365197.18190000003</v>
      </c>
      <c r="Z9" s="95">
        <f t="shared" si="0"/>
        <v>0</v>
      </c>
      <c r="AA9" s="95">
        <f t="shared" si="0"/>
        <v>0</v>
      </c>
      <c r="AB9" s="95">
        <f t="shared" si="0"/>
        <v>0</v>
      </c>
    </row>
    <row r="10" spans="1:87" s="11" customFormat="1" ht="51" x14ac:dyDescent="0.2">
      <c r="A10" s="12" t="s">
        <v>20</v>
      </c>
      <c r="B10" s="36" t="s">
        <v>154</v>
      </c>
      <c r="C10" s="48">
        <v>0</v>
      </c>
      <c r="D10" s="48">
        <v>0</v>
      </c>
      <c r="E10" s="48">
        <v>0</v>
      </c>
      <c r="F10" s="48">
        <v>0</v>
      </c>
      <c r="G10" s="48">
        <v>0</v>
      </c>
      <c r="H10" s="48">
        <v>0</v>
      </c>
      <c r="I10" s="48">
        <v>0</v>
      </c>
      <c r="J10" s="55">
        <f>K10</f>
        <v>394212.62232000002</v>
      </c>
      <c r="K10" s="55">
        <f>L10+M10</f>
        <v>394212.62232000002</v>
      </c>
      <c r="L10" s="55">
        <v>3942.1223199999999</v>
      </c>
      <c r="M10" s="55">
        <v>390270.5</v>
      </c>
      <c r="N10" s="55">
        <v>0</v>
      </c>
      <c r="O10" s="55">
        <v>0</v>
      </c>
      <c r="P10" s="55">
        <v>0</v>
      </c>
      <c r="Q10" s="48"/>
      <c r="R10" s="48"/>
      <c r="S10" s="48"/>
      <c r="T10" s="48"/>
      <c r="U10" s="48"/>
      <c r="V10" s="48"/>
      <c r="W10" s="48"/>
      <c r="X10" s="48">
        <v>848270.70790000004</v>
      </c>
      <c r="Y10" s="48">
        <f>X10-483073.526</f>
        <v>365197.18190000003</v>
      </c>
      <c r="Z10" s="48">
        <v>0</v>
      </c>
      <c r="AA10" s="48">
        <v>0</v>
      </c>
      <c r="AB10" s="48">
        <v>0</v>
      </c>
    </row>
    <row r="11" spans="1:87" s="152" customFormat="1" ht="38.25" x14ac:dyDescent="0.2">
      <c r="A11" s="151"/>
      <c r="B11" s="92" t="s">
        <v>76</v>
      </c>
      <c r="C11" s="95">
        <f t="shared" ref="C11:I11" si="1">SUM(C12:C43)</f>
        <v>3656652.1561399996</v>
      </c>
      <c r="D11" s="95">
        <f t="shared" si="1"/>
        <v>3656652.1561399996</v>
      </c>
      <c r="E11" s="95">
        <f t="shared" si="1"/>
        <v>152942.63674585853</v>
      </c>
      <c r="F11" s="95">
        <f t="shared" si="1"/>
        <v>3503709.5189800006</v>
      </c>
      <c r="G11" s="95">
        <f t="shared" si="1"/>
        <v>0</v>
      </c>
      <c r="H11" s="95">
        <f t="shared" si="1"/>
        <v>0</v>
      </c>
      <c r="I11" s="95">
        <f t="shared" si="1"/>
        <v>0</v>
      </c>
      <c r="J11" s="96">
        <f>SUM(J12:J53)</f>
        <v>7287645.1486800006</v>
      </c>
      <c r="K11" s="96">
        <f>SUM(K12:K53)</f>
        <v>7287645.1486800006</v>
      </c>
      <c r="L11" s="96">
        <f>SUM(L12:L53)</f>
        <v>6984509.6650900003</v>
      </c>
      <c r="M11" s="96">
        <f>SUM(M12:M53)</f>
        <v>303135.48258999991</v>
      </c>
      <c r="N11" s="96">
        <f>SUM(N12:N53)</f>
        <v>0</v>
      </c>
      <c r="O11" s="96">
        <f>SUM(O12:O53)</f>
        <v>0</v>
      </c>
      <c r="P11" s="96">
        <f>SUM(P12:P53)</f>
        <v>0</v>
      </c>
      <c r="Q11" s="96">
        <f>SUM(Q12:Q53)</f>
        <v>2158259.1999999997</v>
      </c>
      <c r="R11" s="96">
        <f>SUM(R12:R53)</f>
        <v>2158259.1999999997</v>
      </c>
      <c r="S11" s="96">
        <f>SUM(S12:S53)</f>
        <v>107913</v>
      </c>
      <c r="T11" s="96">
        <f>SUM(T12:T53)</f>
        <v>2050346.1999999997</v>
      </c>
      <c r="U11" s="96">
        <f>SUM(U12:U53)</f>
        <v>0</v>
      </c>
      <c r="V11" s="96">
        <f>SUM(V12:V53)</f>
        <v>0</v>
      </c>
      <c r="W11" s="96">
        <f>SUM(W12:W53)</f>
        <v>0</v>
      </c>
      <c r="X11" s="96">
        <f>SUM(X12:X53)</f>
        <v>0</v>
      </c>
      <c r="Y11" s="96">
        <f>SUM(Y12:Y53)</f>
        <v>1887895.9040000001</v>
      </c>
      <c r="Z11" s="96">
        <f>SUM(Z12:Z53)</f>
        <v>3798351.4041588884</v>
      </c>
      <c r="AA11" s="96">
        <f>SUM(AA12:AA53)</f>
        <v>0</v>
      </c>
      <c r="AB11" s="96">
        <f>SUM(AB12:AB53)</f>
        <v>0</v>
      </c>
    </row>
    <row r="12" spans="1:87" s="45" customFormat="1" ht="38.25" x14ac:dyDescent="0.2">
      <c r="A12" s="26" t="s">
        <v>20</v>
      </c>
      <c r="B12" s="44" t="s">
        <v>107</v>
      </c>
      <c r="C12" s="78">
        <v>0</v>
      </c>
      <c r="D12" s="78">
        <v>0</v>
      </c>
      <c r="E12" s="78">
        <f t="shared" ref="E12:E27" si="2">D12-F12</f>
        <v>0</v>
      </c>
      <c r="F12" s="78">
        <v>0</v>
      </c>
      <c r="G12" s="51">
        <v>0</v>
      </c>
      <c r="H12" s="51">
        <v>0</v>
      </c>
      <c r="I12" s="51">
        <v>0</v>
      </c>
      <c r="J12" s="98">
        <f t="shared" ref="J12" si="3">K12</f>
        <v>123503.79999999999</v>
      </c>
      <c r="K12" s="99">
        <f>L12+M12</f>
        <v>123503.79999999999</v>
      </c>
      <c r="L12" s="133">
        <v>117328.4</v>
      </c>
      <c r="M12" s="133">
        <v>6175.4</v>
      </c>
      <c r="N12" s="97">
        <v>0</v>
      </c>
      <c r="O12" s="97">
        <v>0</v>
      </c>
      <c r="P12" s="97">
        <v>0</v>
      </c>
      <c r="Q12" s="98"/>
      <c r="R12" s="99"/>
      <c r="S12" s="100"/>
      <c r="T12" s="100"/>
      <c r="U12" s="97"/>
      <c r="V12" s="97"/>
      <c r="W12" s="97"/>
      <c r="X12" s="51">
        <v>0</v>
      </c>
      <c r="Y12" s="52">
        <v>16361.079</v>
      </c>
      <c r="Z12" s="50">
        <v>3309.2629999999999</v>
      </c>
      <c r="AA12" s="52">
        <v>0</v>
      </c>
      <c r="AB12" s="52">
        <v>0</v>
      </c>
      <c r="AC12" s="41"/>
      <c r="AD12" s="41"/>
      <c r="AE12" s="41"/>
      <c r="AF12" s="41"/>
      <c r="AG12" s="41"/>
      <c r="AH12" s="41"/>
      <c r="AI12" s="41"/>
      <c r="AJ12" s="41"/>
      <c r="AK12" s="41"/>
      <c r="AL12" s="41"/>
      <c r="AM12" s="41"/>
      <c r="AN12" s="41"/>
      <c r="AO12" s="41"/>
      <c r="AP12" s="41"/>
      <c r="AQ12" s="41"/>
      <c r="AR12" s="41"/>
      <c r="AS12" s="41"/>
      <c r="AT12" s="41"/>
      <c r="AU12" s="41"/>
      <c r="AV12" s="41"/>
      <c r="AW12" s="41"/>
      <c r="AX12" s="41"/>
      <c r="AY12" s="41"/>
      <c r="AZ12" s="41"/>
      <c r="BA12" s="41"/>
      <c r="BB12" s="41"/>
      <c r="BC12" s="41"/>
      <c r="BD12" s="41"/>
      <c r="BE12" s="41"/>
      <c r="BF12" s="41"/>
      <c r="BG12" s="41"/>
      <c r="BH12" s="41"/>
      <c r="BI12" s="41"/>
      <c r="BJ12" s="41"/>
      <c r="BK12" s="41"/>
      <c r="BL12" s="41"/>
      <c r="BM12" s="41"/>
      <c r="BN12" s="41"/>
      <c r="BO12" s="41"/>
      <c r="BP12" s="41"/>
      <c r="BQ12" s="41"/>
      <c r="BR12" s="41"/>
      <c r="BS12" s="41"/>
      <c r="BT12" s="41"/>
      <c r="BU12" s="41"/>
      <c r="BV12" s="41"/>
      <c r="BW12" s="41"/>
      <c r="BX12" s="41"/>
      <c r="BY12" s="41"/>
      <c r="BZ12" s="41"/>
      <c r="CA12" s="41"/>
      <c r="CB12" s="41"/>
      <c r="CC12" s="41"/>
      <c r="CD12" s="41"/>
      <c r="CE12" s="41"/>
      <c r="CF12" s="41"/>
      <c r="CG12" s="41"/>
      <c r="CH12" s="41"/>
      <c r="CI12" s="41"/>
    </row>
    <row r="13" spans="1:87" s="43" customFormat="1" ht="63.75" x14ac:dyDescent="0.2">
      <c r="A13" s="68" t="s">
        <v>20</v>
      </c>
      <c r="B13" s="36" t="s">
        <v>106</v>
      </c>
      <c r="C13" s="60">
        <v>271645.68400000001</v>
      </c>
      <c r="D13" s="60">
        <v>271645.68400000001</v>
      </c>
      <c r="E13" s="60">
        <f t="shared" si="2"/>
        <v>13582.284000000014</v>
      </c>
      <c r="F13" s="60">
        <v>258063.4</v>
      </c>
      <c r="G13" s="51">
        <v>0</v>
      </c>
      <c r="H13" s="51">
        <v>0</v>
      </c>
      <c r="I13" s="51">
        <v>0</v>
      </c>
      <c r="J13" s="100">
        <f>K13</f>
        <v>9606.5</v>
      </c>
      <c r="K13" s="100">
        <v>9606.5</v>
      </c>
      <c r="L13" s="100">
        <v>9126.2000000000007</v>
      </c>
      <c r="M13" s="100">
        <v>480.3</v>
      </c>
      <c r="N13" s="97">
        <v>0</v>
      </c>
      <c r="O13" s="97">
        <v>0</v>
      </c>
      <c r="P13" s="97">
        <v>0</v>
      </c>
      <c r="Q13" s="100"/>
      <c r="R13" s="100"/>
      <c r="S13" s="100"/>
      <c r="T13" s="100"/>
      <c r="U13" s="97"/>
      <c r="V13" s="97"/>
      <c r="W13" s="97"/>
      <c r="X13" s="51">
        <v>0</v>
      </c>
      <c r="Y13" s="52">
        <v>161319.36799999999</v>
      </c>
      <c r="Z13" s="50">
        <v>9606.5</v>
      </c>
      <c r="AA13" s="52">
        <v>0</v>
      </c>
      <c r="AB13" s="52">
        <v>0</v>
      </c>
      <c r="AC13" s="41"/>
      <c r="AD13" s="41"/>
      <c r="AE13" s="41"/>
      <c r="AF13" s="41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41"/>
      <c r="AR13" s="41"/>
      <c r="AS13" s="41"/>
      <c r="AT13" s="41"/>
      <c r="AU13" s="41"/>
      <c r="AV13" s="41"/>
      <c r="AW13" s="41"/>
      <c r="AX13" s="41"/>
      <c r="AY13" s="41"/>
      <c r="AZ13" s="41"/>
      <c r="BA13" s="41"/>
      <c r="BB13" s="41"/>
      <c r="BC13" s="41"/>
      <c r="BD13" s="41"/>
      <c r="BE13" s="41"/>
      <c r="BF13" s="41"/>
      <c r="BG13" s="41"/>
      <c r="BH13" s="41"/>
      <c r="BI13" s="41"/>
      <c r="BJ13" s="41"/>
      <c r="BK13" s="41"/>
      <c r="BL13" s="41"/>
      <c r="BM13" s="41"/>
      <c r="BN13" s="41"/>
      <c r="BO13" s="41"/>
      <c r="BP13" s="41"/>
      <c r="BQ13" s="41"/>
      <c r="BR13" s="41"/>
      <c r="BS13" s="41"/>
      <c r="BT13" s="41"/>
      <c r="BU13" s="41"/>
      <c r="BV13" s="41"/>
      <c r="BW13" s="41"/>
      <c r="BX13" s="41"/>
      <c r="BY13" s="41"/>
      <c r="BZ13" s="41"/>
      <c r="CA13" s="41"/>
      <c r="CB13" s="41"/>
      <c r="CC13" s="41"/>
      <c r="CD13" s="41"/>
      <c r="CE13" s="41"/>
      <c r="CF13" s="41"/>
      <c r="CG13" s="41"/>
      <c r="CH13" s="41"/>
      <c r="CI13" s="41"/>
    </row>
    <row r="14" spans="1:87" s="43" customFormat="1" ht="63.75" x14ac:dyDescent="0.2">
      <c r="A14" s="26" t="s">
        <v>20</v>
      </c>
      <c r="B14" s="36" t="s">
        <v>105</v>
      </c>
      <c r="C14" s="60">
        <v>42413.262999999999</v>
      </c>
      <c r="D14" s="60">
        <v>42413.262999999999</v>
      </c>
      <c r="E14" s="60">
        <f t="shared" si="2"/>
        <v>2120.6630000000005</v>
      </c>
      <c r="F14" s="60">
        <v>40292.6</v>
      </c>
      <c r="G14" s="51">
        <v>0</v>
      </c>
      <c r="H14" s="51">
        <v>0</v>
      </c>
      <c r="I14" s="51">
        <v>0</v>
      </c>
      <c r="J14" s="100">
        <f>K14</f>
        <v>11526.5</v>
      </c>
      <c r="K14" s="100">
        <f t="shared" ref="K14:K24" si="4">L14+M14</f>
        <v>11526.5</v>
      </c>
      <c r="L14" s="133">
        <v>10950.3</v>
      </c>
      <c r="M14" s="133">
        <v>576.20000000000005</v>
      </c>
      <c r="N14" s="97">
        <v>0</v>
      </c>
      <c r="O14" s="97">
        <v>0</v>
      </c>
      <c r="P14" s="97">
        <v>0</v>
      </c>
      <c r="Q14" s="100"/>
      <c r="R14" s="100"/>
      <c r="S14" s="100"/>
      <c r="T14" s="100"/>
      <c r="U14" s="97"/>
      <c r="V14" s="97"/>
      <c r="W14" s="97"/>
      <c r="X14" s="51">
        <v>0</v>
      </c>
      <c r="Y14" s="52">
        <v>152017.052</v>
      </c>
      <c r="Z14" s="50">
        <v>11526.5</v>
      </c>
      <c r="AA14" s="52">
        <v>0</v>
      </c>
      <c r="AB14" s="52">
        <v>0</v>
      </c>
      <c r="AC14" s="41"/>
      <c r="AD14" s="41"/>
      <c r="AE14" s="41"/>
      <c r="AF14" s="41"/>
      <c r="AG14" s="41"/>
      <c r="AH14" s="41"/>
      <c r="AI14" s="41"/>
      <c r="AJ14" s="41"/>
      <c r="AK14" s="41"/>
      <c r="AL14" s="41"/>
      <c r="AM14" s="41"/>
      <c r="AN14" s="41"/>
      <c r="AO14" s="41"/>
      <c r="AP14" s="41"/>
      <c r="AQ14" s="41"/>
      <c r="AR14" s="41"/>
      <c r="AS14" s="41"/>
      <c r="AT14" s="41"/>
      <c r="AU14" s="41"/>
      <c r="AV14" s="41"/>
      <c r="AW14" s="41"/>
      <c r="AX14" s="41"/>
      <c r="AY14" s="41"/>
      <c r="AZ14" s="41"/>
      <c r="BA14" s="41"/>
      <c r="BB14" s="41"/>
      <c r="BC14" s="41"/>
      <c r="BD14" s="41"/>
      <c r="BE14" s="41"/>
      <c r="BF14" s="41"/>
      <c r="BG14" s="41"/>
      <c r="BH14" s="41"/>
      <c r="BI14" s="41"/>
      <c r="BJ14" s="41"/>
      <c r="BK14" s="41"/>
      <c r="BL14" s="41"/>
      <c r="BM14" s="41"/>
      <c r="BN14" s="41"/>
      <c r="BO14" s="41"/>
      <c r="BP14" s="41"/>
      <c r="BQ14" s="41"/>
      <c r="BR14" s="41"/>
      <c r="BS14" s="41"/>
      <c r="BT14" s="41"/>
      <c r="BU14" s="41"/>
      <c r="BV14" s="41"/>
      <c r="BW14" s="41"/>
      <c r="BX14" s="41"/>
      <c r="BY14" s="41"/>
      <c r="BZ14" s="41"/>
      <c r="CA14" s="41"/>
      <c r="CB14" s="41"/>
      <c r="CC14" s="41"/>
      <c r="CD14" s="41"/>
      <c r="CE14" s="41"/>
      <c r="CF14" s="41"/>
      <c r="CG14" s="41"/>
      <c r="CH14" s="41"/>
      <c r="CI14" s="41"/>
    </row>
    <row r="15" spans="1:87" s="43" customFormat="1" ht="63.75" x14ac:dyDescent="0.2">
      <c r="A15" s="26" t="s">
        <v>20</v>
      </c>
      <c r="B15" s="36" t="s">
        <v>104</v>
      </c>
      <c r="C15" s="60">
        <v>39161.79</v>
      </c>
      <c r="D15" s="60">
        <v>39161.79</v>
      </c>
      <c r="E15" s="60">
        <f t="shared" si="2"/>
        <v>1958.0900000000038</v>
      </c>
      <c r="F15" s="60">
        <v>37203.699999999997</v>
      </c>
      <c r="G15" s="51">
        <v>0</v>
      </c>
      <c r="H15" s="51">
        <v>0</v>
      </c>
      <c r="I15" s="51">
        <v>0</v>
      </c>
      <c r="J15" s="100">
        <f t="shared" ref="J15" si="5">K15</f>
        <v>32125.262999999999</v>
      </c>
      <c r="K15" s="100">
        <f t="shared" si="4"/>
        <v>32125.262999999999</v>
      </c>
      <c r="L15" s="133">
        <v>30519</v>
      </c>
      <c r="M15" s="133">
        <v>1606.2629999999999</v>
      </c>
      <c r="N15" s="97">
        <v>0</v>
      </c>
      <c r="O15" s="97">
        <v>0</v>
      </c>
      <c r="P15" s="97">
        <v>0</v>
      </c>
      <c r="Q15" s="100"/>
      <c r="R15" s="100"/>
      <c r="S15" s="100"/>
      <c r="T15" s="100"/>
      <c r="U15" s="97"/>
      <c r="V15" s="97"/>
      <c r="W15" s="97"/>
      <c r="X15" s="51">
        <v>0</v>
      </c>
      <c r="Y15" s="52">
        <v>107708.421</v>
      </c>
      <c r="Z15" s="50">
        <v>32125.262999999999</v>
      </c>
      <c r="AA15" s="52">
        <v>0</v>
      </c>
      <c r="AB15" s="52">
        <v>0</v>
      </c>
      <c r="AC15" s="41"/>
      <c r="AD15" s="41"/>
      <c r="AE15" s="41"/>
      <c r="AF15" s="41"/>
      <c r="AG15" s="41"/>
      <c r="AH15" s="41"/>
      <c r="AI15" s="41"/>
      <c r="AJ15" s="41"/>
      <c r="AK15" s="41"/>
      <c r="AL15" s="41"/>
      <c r="AM15" s="41"/>
      <c r="AN15" s="41"/>
      <c r="AO15" s="41"/>
      <c r="AP15" s="41"/>
      <c r="AQ15" s="41"/>
      <c r="AR15" s="41"/>
      <c r="AS15" s="41"/>
      <c r="AT15" s="41"/>
      <c r="AU15" s="41"/>
      <c r="AV15" s="41"/>
      <c r="AW15" s="41"/>
      <c r="AX15" s="41"/>
      <c r="AY15" s="41"/>
      <c r="AZ15" s="41"/>
      <c r="BA15" s="41"/>
      <c r="BB15" s="41"/>
      <c r="BC15" s="41"/>
      <c r="BD15" s="41"/>
      <c r="BE15" s="41"/>
      <c r="BF15" s="41"/>
      <c r="BG15" s="41"/>
      <c r="BH15" s="41"/>
      <c r="BI15" s="41"/>
      <c r="BJ15" s="41"/>
      <c r="BK15" s="41"/>
      <c r="BL15" s="41"/>
      <c r="BM15" s="41"/>
      <c r="BN15" s="41"/>
      <c r="BO15" s="41"/>
      <c r="BP15" s="41"/>
      <c r="BQ15" s="41"/>
      <c r="BR15" s="41"/>
      <c r="BS15" s="41"/>
      <c r="BT15" s="41"/>
      <c r="BU15" s="41"/>
      <c r="BV15" s="41"/>
      <c r="BW15" s="41"/>
      <c r="BX15" s="41"/>
      <c r="BY15" s="41"/>
      <c r="BZ15" s="41"/>
      <c r="CA15" s="41"/>
      <c r="CB15" s="41"/>
      <c r="CC15" s="41"/>
      <c r="CD15" s="41"/>
      <c r="CE15" s="41"/>
      <c r="CF15" s="41"/>
      <c r="CG15" s="41"/>
      <c r="CH15" s="41"/>
      <c r="CI15" s="41"/>
    </row>
    <row r="16" spans="1:87" s="43" customFormat="1" ht="51" x14ac:dyDescent="0.2">
      <c r="A16" s="26" t="s">
        <v>20</v>
      </c>
      <c r="B16" s="36" t="s">
        <v>103</v>
      </c>
      <c r="C16" s="60">
        <v>19177.526999999998</v>
      </c>
      <c r="D16" s="60">
        <v>19177.526999999998</v>
      </c>
      <c r="E16" s="60">
        <f t="shared" si="2"/>
        <v>958.8269999999975</v>
      </c>
      <c r="F16" s="60">
        <v>18218.7</v>
      </c>
      <c r="G16" s="51">
        <v>0</v>
      </c>
      <c r="H16" s="51">
        <v>0</v>
      </c>
      <c r="I16" s="51">
        <v>0</v>
      </c>
      <c r="J16" s="100">
        <f>K16</f>
        <v>67358.842000000004</v>
      </c>
      <c r="K16" s="101">
        <f t="shared" si="4"/>
        <v>67358.842000000004</v>
      </c>
      <c r="L16" s="133">
        <v>63990.9</v>
      </c>
      <c r="M16" s="133">
        <v>3367.942</v>
      </c>
      <c r="N16" s="97">
        <v>0</v>
      </c>
      <c r="O16" s="97">
        <v>0</v>
      </c>
      <c r="P16" s="97">
        <v>0</v>
      </c>
      <c r="Q16" s="100"/>
      <c r="R16" s="101"/>
      <c r="S16" s="101"/>
      <c r="T16" s="101"/>
      <c r="U16" s="97"/>
      <c r="V16" s="97"/>
      <c r="W16" s="97"/>
      <c r="X16" s="51">
        <v>0</v>
      </c>
      <c r="Y16" s="52">
        <v>91950</v>
      </c>
      <c r="Z16" s="50">
        <v>67358.842000000004</v>
      </c>
      <c r="AA16" s="52">
        <v>0</v>
      </c>
      <c r="AB16" s="52">
        <v>0</v>
      </c>
      <c r="AC16" s="41"/>
      <c r="AD16" s="41"/>
      <c r="AE16" s="41"/>
      <c r="AF16" s="41"/>
      <c r="AG16" s="41"/>
      <c r="AH16" s="41"/>
      <c r="AI16" s="41"/>
      <c r="AJ16" s="41"/>
      <c r="AK16" s="41"/>
      <c r="AL16" s="41"/>
      <c r="AM16" s="41"/>
      <c r="AN16" s="41"/>
      <c r="AO16" s="41"/>
      <c r="AP16" s="41"/>
      <c r="AQ16" s="41"/>
      <c r="AR16" s="41"/>
      <c r="AS16" s="41"/>
      <c r="AT16" s="41"/>
      <c r="AU16" s="41"/>
      <c r="AV16" s="41"/>
      <c r="AW16" s="41"/>
      <c r="AX16" s="41"/>
      <c r="AY16" s="41"/>
      <c r="AZ16" s="41"/>
      <c r="BA16" s="41"/>
      <c r="BB16" s="41"/>
      <c r="BC16" s="41"/>
      <c r="BD16" s="41"/>
      <c r="BE16" s="41"/>
      <c r="BF16" s="41"/>
      <c r="BG16" s="41"/>
      <c r="BH16" s="41"/>
      <c r="BI16" s="41"/>
      <c r="BJ16" s="41"/>
      <c r="BK16" s="41"/>
      <c r="BL16" s="41"/>
      <c r="BM16" s="41"/>
      <c r="BN16" s="41"/>
      <c r="BO16" s="41"/>
      <c r="BP16" s="41"/>
      <c r="BQ16" s="41"/>
      <c r="BR16" s="41"/>
      <c r="BS16" s="41"/>
      <c r="BT16" s="41"/>
      <c r="BU16" s="41"/>
      <c r="BV16" s="41"/>
      <c r="BW16" s="41"/>
      <c r="BX16" s="41"/>
      <c r="BY16" s="41"/>
      <c r="BZ16" s="41"/>
      <c r="CA16" s="41"/>
      <c r="CB16" s="41"/>
      <c r="CC16" s="41"/>
      <c r="CD16" s="41"/>
      <c r="CE16" s="41"/>
      <c r="CF16" s="41"/>
      <c r="CG16" s="41"/>
      <c r="CH16" s="41"/>
      <c r="CI16" s="41"/>
    </row>
    <row r="17" spans="1:87" s="43" customFormat="1" ht="51" x14ac:dyDescent="0.2">
      <c r="A17" s="26" t="s">
        <v>20</v>
      </c>
      <c r="B17" s="36" t="s">
        <v>102</v>
      </c>
      <c r="C17" s="60">
        <v>16282.421</v>
      </c>
      <c r="D17" s="60">
        <v>16282.421</v>
      </c>
      <c r="E17" s="60">
        <f t="shared" si="2"/>
        <v>814.121000000001</v>
      </c>
      <c r="F17" s="60">
        <v>15468.3</v>
      </c>
      <c r="G17" s="51">
        <v>0</v>
      </c>
      <c r="H17" s="51">
        <v>0</v>
      </c>
      <c r="I17" s="51">
        <v>0</v>
      </c>
      <c r="J17" s="100">
        <f t="shared" ref="J17:J29" si="6">K17</f>
        <v>43716.525999999998</v>
      </c>
      <c r="K17" s="100">
        <f t="shared" si="4"/>
        <v>43716.525999999998</v>
      </c>
      <c r="L17" s="133">
        <v>41530.699999999997</v>
      </c>
      <c r="M17" s="133">
        <v>2185.826</v>
      </c>
      <c r="N17" s="97">
        <v>0</v>
      </c>
      <c r="O17" s="97">
        <v>0</v>
      </c>
      <c r="P17" s="97">
        <v>0</v>
      </c>
      <c r="Q17" s="100"/>
      <c r="R17" s="100"/>
      <c r="S17" s="100"/>
      <c r="T17" s="100"/>
      <c r="U17" s="97"/>
      <c r="V17" s="97"/>
      <c r="W17" s="97"/>
      <c r="X17" s="51">
        <v>0</v>
      </c>
      <c r="Y17" s="52">
        <v>37584.315000000002</v>
      </c>
      <c r="Z17" s="50">
        <v>43716.525999999998</v>
      </c>
      <c r="AA17" s="52">
        <v>0</v>
      </c>
      <c r="AB17" s="52">
        <v>0</v>
      </c>
      <c r="AC17" s="41"/>
      <c r="AD17" s="41"/>
      <c r="AE17" s="41"/>
      <c r="AF17" s="41"/>
      <c r="AG17" s="41"/>
      <c r="AH17" s="41"/>
      <c r="AI17" s="41"/>
      <c r="AJ17" s="41"/>
      <c r="AK17" s="41"/>
      <c r="AL17" s="41"/>
      <c r="AM17" s="41"/>
      <c r="AN17" s="41"/>
      <c r="AO17" s="41"/>
      <c r="AP17" s="41"/>
      <c r="AQ17" s="41"/>
      <c r="AR17" s="41"/>
      <c r="AS17" s="41"/>
      <c r="AT17" s="41"/>
      <c r="AU17" s="41"/>
      <c r="AV17" s="41"/>
      <c r="AW17" s="41"/>
      <c r="AX17" s="41"/>
      <c r="AY17" s="41"/>
      <c r="AZ17" s="41"/>
      <c r="BA17" s="41"/>
      <c r="BB17" s="41"/>
      <c r="BC17" s="41"/>
      <c r="BD17" s="41"/>
      <c r="BE17" s="41"/>
      <c r="BF17" s="41"/>
      <c r="BG17" s="41"/>
      <c r="BH17" s="41"/>
      <c r="BI17" s="41"/>
      <c r="BJ17" s="41"/>
      <c r="BK17" s="41"/>
      <c r="BL17" s="41"/>
      <c r="BM17" s="41"/>
      <c r="BN17" s="41"/>
      <c r="BO17" s="41"/>
      <c r="BP17" s="41"/>
      <c r="BQ17" s="41"/>
      <c r="BR17" s="41"/>
      <c r="BS17" s="41"/>
      <c r="BT17" s="41"/>
      <c r="BU17" s="41"/>
      <c r="BV17" s="41"/>
      <c r="BW17" s="41"/>
      <c r="BX17" s="41"/>
      <c r="BY17" s="41"/>
      <c r="BZ17" s="41"/>
      <c r="CA17" s="41"/>
      <c r="CB17" s="41"/>
      <c r="CC17" s="41"/>
      <c r="CD17" s="41"/>
      <c r="CE17" s="41"/>
      <c r="CF17" s="41"/>
      <c r="CG17" s="41"/>
      <c r="CH17" s="41"/>
      <c r="CI17" s="41"/>
    </row>
    <row r="18" spans="1:87" s="43" customFormat="1" ht="51" x14ac:dyDescent="0.2">
      <c r="A18" s="26" t="s">
        <v>20</v>
      </c>
      <c r="B18" s="36" t="s">
        <v>101</v>
      </c>
      <c r="C18" s="60">
        <v>11745</v>
      </c>
      <c r="D18" s="60">
        <v>11745</v>
      </c>
      <c r="E18" s="60">
        <f t="shared" si="2"/>
        <v>587.20000000000073</v>
      </c>
      <c r="F18" s="60">
        <v>11157.8</v>
      </c>
      <c r="G18" s="51">
        <v>0</v>
      </c>
      <c r="H18" s="51">
        <v>0</v>
      </c>
      <c r="I18" s="51">
        <v>0</v>
      </c>
      <c r="J18" s="100">
        <f t="shared" si="6"/>
        <v>40663.399999999994</v>
      </c>
      <c r="K18" s="101">
        <f t="shared" si="4"/>
        <v>40663.399999999994</v>
      </c>
      <c r="L18" s="133">
        <v>38630.199999999997</v>
      </c>
      <c r="M18" s="133">
        <v>2033.2</v>
      </c>
      <c r="N18" s="97">
        <v>0</v>
      </c>
      <c r="O18" s="97">
        <v>0</v>
      </c>
      <c r="P18" s="97">
        <v>0</v>
      </c>
      <c r="Q18" s="100"/>
      <c r="R18" s="101"/>
      <c r="S18" s="101"/>
      <c r="T18" s="101"/>
      <c r="U18" s="97"/>
      <c r="V18" s="97"/>
      <c r="W18" s="97"/>
      <c r="X18" s="51">
        <v>0</v>
      </c>
      <c r="Y18" s="52">
        <v>42106.631000000001</v>
      </c>
      <c r="Z18" s="50">
        <v>40663.4</v>
      </c>
      <c r="AA18" s="52">
        <v>0</v>
      </c>
      <c r="AB18" s="52">
        <v>0</v>
      </c>
      <c r="AC18" s="41"/>
      <c r="AD18" s="41"/>
      <c r="AE18" s="41"/>
      <c r="AF18" s="41"/>
      <c r="AG18" s="41"/>
      <c r="AH18" s="41"/>
      <c r="AI18" s="41"/>
      <c r="AJ18" s="41"/>
      <c r="AK18" s="41"/>
      <c r="AL18" s="41"/>
      <c r="AM18" s="41"/>
      <c r="AN18" s="41"/>
      <c r="AO18" s="41"/>
      <c r="AP18" s="41"/>
      <c r="AQ18" s="41"/>
      <c r="AR18" s="41"/>
      <c r="AS18" s="41"/>
      <c r="AT18" s="41"/>
      <c r="AU18" s="41"/>
      <c r="AV18" s="41"/>
      <c r="AW18" s="41"/>
      <c r="AX18" s="41"/>
      <c r="AY18" s="41"/>
      <c r="AZ18" s="41"/>
      <c r="BA18" s="41"/>
      <c r="BB18" s="41"/>
      <c r="BC18" s="41"/>
      <c r="BD18" s="41"/>
      <c r="BE18" s="41"/>
      <c r="BF18" s="41"/>
      <c r="BG18" s="41"/>
      <c r="BH18" s="41"/>
      <c r="BI18" s="41"/>
      <c r="BJ18" s="41"/>
      <c r="BK18" s="41"/>
      <c r="BL18" s="41"/>
      <c r="BM18" s="41"/>
      <c r="BN18" s="41"/>
      <c r="BO18" s="41"/>
      <c r="BP18" s="41"/>
      <c r="BQ18" s="41"/>
      <c r="BR18" s="41"/>
      <c r="BS18" s="41"/>
      <c r="BT18" s="41"/>
      <c r="BU18" s="41"/>
      <c r="BV18" s="41"/>
      <c r="BW18" s="41"/>
      <c r="BX18" s="41"/>
      <c r="BY18" s="41"/>
      <c r="BZ18" s="41"/>
      <c r="CA18" s="41"/>
      <c r="CB18" s="41"/>
      <c r="CC18" s="41"/>
      <c r="CD18" s="41"/>
      <c r="CE18" s="41"/>
      <c r="CF18" s="41"/>
      <c r="CG18" s="41"/>
      <c r="CH18" s="41"/>
      <c r="CI18" s="41"/>
    </row>
    <row r="19" spans="1:87" s="43" customFormat="1" ht="51" x14ac:dyDescent="0.2">
      <c r="A19" s="26" t="s">
        <v>20</v>
      </c>
      <c r="B19" s="36" t="s">
        <v>100</v>
      </c>
      <c r="C19" s="60">
        <v>14902.210999999999</v>
      </c>
      <c r="D19" s="60">
        <v>14902.210999999999</v>
      </c>
      <c r="E19" s="60">
        <f t="shared" si="2"/>
        <v>745.11099999999897</v>
      </c>
      <c r="F19" s="60">
        <v>14157.1</v>
      </c>
      <c r="G19" s="51">
        <v>0</v>
      </c>
      <c r="H19" s="51">
        <v>0</v>
      </c>
      <c r="I19" s="51">
        <v>0</v>
      </c>
      <c r="J19" s="100">
        <f t="shared" si="6"/>
        <v>50005.9</v>
      </c>
      <c r="K19" s="101">
        <f t="shared" si="4"/>
        <v>50005.9</v>
      </c>
      <c r="L19" s="133">
        <v>47505.599999999999</v>
      </c>
      <c r="M19" s="133">
        <v>2500.3000000000002</v>
      </c>
      <c r="N19" s="97">
        <v>0</v>
      </c>
      <c r="O19" s="97">
        <v>0</v>
      </c>
      <c r="P19" s="97">
        <v>0</v>
      </c>
      <c r="Q19" s="100"/>
      <c r="R19" s="101"/>
      <c r="S19" s="101"/>
      <c r="T19" s="101"/>
      <c r="U19" s="97"/>
      <c r="V19" s="97"/>
      <c r="W19" s="97"/>
      <c r="X19" s="51">
        <v>0</v>
      </c>
      <c r="Y19" s="52">
        <v>34856.525999999998</v>
      </c>
      <c r="Z19" s="48">
        <v>50005.9</v>
      </c>
      <c r="AA19" s="52">
        <v>0</v>
      </c>
      <c r="AB19" s="52">
        <v>0</v>
      </c>
      <c r="AC19" s="41"/>
      <c r="AD19" s="41"/>
      <c r="AE19" s="41"/>
      <c r="AF19" s="41"/>
      <c r="AG19" s="41"/>
      <c r="AH19" s="41"/>
      <c r="AI19" s="41"/>
      <c r="AJ19" s="41"/>
      <c r="AK19" s="41"/>
      <c r="AL19" s="41"/>
      <c r="AM19" s="41"/>
      <c r="AN19" s="41"/>
      <c r="AO19" s="41"/>
      <c r="AP19" s="41"/>
      <c r="AQ19" s="41"/>
      <c r="AR19" s="41"/>
      <c r="AS19" s="41"/>
      <c r="AT19" s="41"/>
      <c r="AU19" s="41"/>
      <c r="AV19" s="41"/>
      <c r="AW19" s="41"/>
      <c r="AX19" s="41"/>
      <c r="AY19" s="41"/>
      <c r="AZ19" s="41"/>
      <c r="BA19" s="41"/>
      <c r="BB19" s="41"/>
      <c r="BC19" s="41"/>
      <c r="BD19" s="41"/>
      <c r="BE19" s="41"/>
      <c r="BF19" s="41"/>
      <c r="BG19" s="41"/>
      <c r="BH19" s="41"/>
      <c r="BI19" s="41"/>
      <c r="BJ19" s="41"/>
      <c r="BK19" s="41"/>
      <c r="BL19" s="41"/>
      <c r="BM19" s="41"/>
      <c r="BN19" s="41"/>
      <c r="BO19" s="41"/>
      <c r="BP19" s="41"/>
      <c r="BQ19" s="41"/>
      <c r="BR19" s="41"/>
      <c r="BS19" s="41"/>
      <c r="BT19" s="41"/>
      <c r="BU19" s="41"/>
      <c r="BV19" s="41"/>
      <c r="BW19" s="41"/>
      <c r="BX19" s="41"/>
      <c r="BY19" s="41"/>
      <c r="BZ19" s="41"/>
      <c r="CA19" s="41"/>
      <c r="CB19" s="41"/>
      <c r="CC19" s="41"/>
      <c r="CD19" s="41"/>
      <c r="CE19" s="41"/>
      <c r="CF19" s="41"/>
      <c r="CG19" s="41"/>
      <c r="CH19" s="41"/>
      <c r="CI19" s="41"/>
    </row>
    <row r="20" spans="1:87" s="42" customFormat="1" ht="63.75" x14ac:dyDescent="0.2">
      <c r="A20" s="26" t="s">
        <v>20</v>
      </c>
      <c r="B20" s="36" t="s">
        <v>99</v>
      </c>
      <c r="C20" s="60">
        <v>9421.4529999999995</v>
      </c>
      <c r="D20" s="60">
        <v>9421.4529999999995</v>
      </c>
      <c r="E20" s="60">
        <f t="shared" si="2"/>
        <v>471.05299999999988</v>
      </c>
      <c r="F20" s="60">
        <v>8950.4</v>
      </c>
      <c r="G20" s="51">
        <v>0</v>
      </c>
      <c r="H20" s="51">
        <v>0</v>
      </c>
      <c r="I20" s="51">
        <v>0</v>
      </c>
      <c r="J20" s="100">
        <f t="shared" si="6"/>
        <v>24841.262999999999</v>
      </c>
      <c r="K20" s="101">
        <f t="shared" si="4"/>
        <v>24841.262999999999</v>
      </c>
      <c r="L20" s="133">
        <v>23599.200000000001</v>
      </c>
      <c r="M20" s="133">
        <v>1242.0630000000001</v>
      </c>
      <c r="N20" s="97">
        <v>0</v>
      </c>
      <c r="O20" s="97">
        <v>0</v>
      </c>
      <c r="P20" s="97">
        <v>0</v>
      </c>
      <c r="Q20" s="100"/>
      <c r="R20" s="101"/>
      <c r="S20" s="101"/>
      <c r="T20" s="101"/>
      <c r="U20" s="97"/>
      <c r="V20" s="97"/>
      <c r="W20" s="97"/>
      <c r="X20" s="51">
        <v>0</v>
      </c>
      <c r="Y20" s="52">
        <v>33911.999000000003</v>
      </c>
      <c r="Z20" s="50">
        <v>24841.262999999999</v>
      </c>
      <c r="AA20" s="52">
        <v>0</v>
      </c>
      <c r="AB20" s="52">
        <v>0</v>
      </c>
      <c r="AC20" s="41"/>
      <c r="AD20" s="41"/>
      <c r="AE20" s="41"/>
      <c r="AF20" s="41"/>
      <c r="AG20" s="41"/>
      <c r="AH20" s="41"/>
      <c r="AI20" s="41"/>
      <c r="AJ20" s="41"/>
      <c r="AK20" s="41"/>
      <c r="AL20" s="41"/>
      <c r="AM20" s="41"/>
      <c r="AN20" s="41"/>
      <c r="AO20" s="41"/>
      <c r="AP20" s="41"/>
      <c r="AQ20" s="41"/>
      <c r="AR20" s="41"/>
      <c r="AS20" s="41"/>
      <c r="AT20" s="41"/>
      <c r="AU20" s="41"/>
      <c r="AV20" s="41"/>
      <c r="AW20" s="41"/>
      <c r="AX20" s="41"/>
      <c r="AY20" s="41"/>
      <c r="AZ20" s="41"/>
      <c r="BA20" s="41"/>
      <c r="BB20" s="41"/>
      <c r="BC20" s="41"/>
      <c r="BD20" s="41"/>
      <c r="BE20" s="41"/>
      <c r="BF20" s="41"/>
      <c r="BG20" s="41"/>
      <c r="BH20" s="41"/>
      <c r="BI20" s="41"/>
      <c r="BJ20" s="41"/>
      <c r="BK20" s="41"/>
      <c r="BL20" s="41"/>
      <c r="BM20" s="41"/>
      <c r="BN20" s="41"/>
      <c r="BO20" s="41"/>
      <c r="BP20" s="41"/>
      <c r="BQ20" s="41"/>
      <c r="BR20" s="41"/>
      <c r="BS20" s="41"/>
      <c r="BT20" s="41"/>
      <c r="BU20" s="41"/>
      <c r="BV20" s="41"/>
      <c r="BW20" s="41"/>
      <c r="BX20" s="41"/>
      <c r="BY20" s="41"/>
      <c r="BZ20" s="41"/>
      <c r="CA20" s="41"/>
      <c r="CB20" s="41"/>
      <c r="CC20" s="41"/>
      <c r="CD20" s="41"/>
      <c r="CE20" s="41"/>
      <c r="CF20" s="41"/>
      <c r="CG20" s="41"/>
      <c r="CH20" s="41"/>
      <c r="CI20" s="41"/>
    </row>
    <row r="21" spans="1:87" s="42" customFormat="1" ht="51" x14ac:dyDescent="0.2">
      <c r="A21" s="26" t="s">
        <v>20</v>
      </c>
      <c r="B21" s="36" t="s">
        <v>98</v>
      </c>
      <c r="C21" s="60">
        <v>8009.9049999999997</v>
      </c>
      <c r="D21" s="60">
        <v>8009.9049999999997</v>
      </c>
      <c r="E21" s="60">
        <f t="shared" si="2"/>
        <v>400.50500000000011</v>
      </c>
      <c r="F21" s="60">
        <v>7609.4</v>
      </c>
      <c r="G21" s="51">
        <v>0</v>
      </c>
      <c r="H21" s="51">
        <v>0</v>
      </c>
      <c r="I21" s="51">
        <v>0</v>
      </c>
      <c r="J21" s="100">
        <f t="shared" si="6"/>
        <v>28153.4</v>
      </c>
      <c r="K21" s="101">
        <f t="shared" si="4"/>
        <v>28153.4</v>
      </c>
      <c r="L21" s="133">
        <v>26745.7</v>
      </c>
      <c r="M21" s="133">
        <v>1407.7</v>
      </c>
      <c r="N21" s="97">
        <v>0</v>
      </c>
      <c r="O21" s="97">
        <v>0</v>
      </c>
      <c r="P21" s="97">
        <v>0</v>
      </c>
      <c r="Q21" s="100"/>
      <c r="R21" s="101"/>
      <c r="S21" s="101"/>
      <c r="T21" s="101"/>
      <c r="U21" s="97"/>
      <c r="V21" s="97"/>
      <c r="W21" s="97"/>
      <c r="X21" s="51">
        <v>0</v>
      </c>
      <c r="Y21" s="52">
        <v>28939.157999999999</v>
      </c>
      <c r="Z21" s="48">
        <v>28153.4</v>
      </c>
      <c r="AA21" s="52">
        <v>0</v>
      </c>
      <c r="AB21" s="52">
        <v>0</v>
      </c>
      <c r="AC21" s="41"/>
      <c r="AD21" s="41"/>
      <c r="AE21" s="41"/>
      <c r="AF21" s="41"/>
      <c r="AG21" s="41"/>
      <c r="AH21" s="41"/>
      <c r="AI21" s="41"/>
      <c r="AJ21" s="41"/>
      <c r="AK21" s="41"/>
      <c r="AL21" s="41"/>
      <c r="AM21" s="41"/>
      <c r="AN21" s="41"/>
      <c r="AO21" s="41"/>
      <c r="AP21" s="41"/>
      <c r="AQ21" s="41"/>
      <c r="AR21" s="41"/>
      <c r="AS21" s="41"/>
      <c r="AT21" s="41"/>
      <c r="AU21" s="41"/>
      <c r="AV21" s="41"/>
      <c r="AW21" s="41"/>
      <c r="AX21" s="41"/>
      <c r="AY21" s="41"/>
      <c r="AZ21" s="41"/>
      <c r="BA21" s="41"/>
      <c r="BB21" s="41"/>
      <c r="BC21" s="41"/>
      <c r="BD21" s="41"/>
      <c r="BE21" s="41"/>
      <c r="BF21" s="41"/>
      <c r="BG21" s="41"/>
      <c r="BH21" s="41"/>
      <c r="BI21" s="41"/>
      <c r="BJ21" s="41"/>
      <c r="BK21" s="41"/>
      <c r="BL21" s="41"/>
      <c r="BM21" s="41"/>
      <c r="BN21" s="41"/>
      <c r="BO21" s="41"/>
      <c r="BP21" s="41"/>
      <c r="BQ21" s="41"/>
      <c r="BR21" s="41"/>
      <c r="BS21" s="41"/>
      <c r="BT21" s="41"/>
      <c r="BU21" s="41"/>
      <c r="BV21" s="41"/>
      <c r="BW21" s="41"/>
      <c r="BX21" s="41"/>
      <c r="BY21" s="41"/>
      <c r="BZ21" s="41"/>
      <c r="CA21" s="41"/>
      <c r="CB21" s="41"/>
      <c r="CC21" s="41"/>
      <c r="CD21" s="41"/>
      <c r="CE21" s="41"/>
      <c r="CF21" s="41"/>
      <c r="CG21" s="41"/>
      <c r="CH21" s="41"/>
      <c r="CI21" s="41"/>
    </row>
    <row r="22" spans="1:87" s="42" customFormat="1" ht="51" x14ac:dyDescent="0.2">
      <c r="A22" s="26" t="s">
        <v>20</v>
      </c>
      <c r="B22" s="36" t="s">
        <v>97</v>
      </c>
      <c r="C22" s="60">
        <v>7724.4949999999999</v>
      </c>
      <c r="D22" s="60">
        <v>7724.4949999999999</v>
      </c>
      <c r="E22" s="60">
        <f t="shared" si="2"/>
        <v>386.19499999999971</v>
      </c>
      <c r="F22" s="60">
        <v>7338.3</v>
      </c>
      <c r="G22" s="51">
        <v>0</v>
      </c>
      <c r="H22" s="51">
        <v>0</v>
      </c>
      <c r="I22" s="51">
        <v>0</v>
      </c>
      <c r="J22" s="100">
        <f t="shared" si="6"/>
        <v>27287.800000000003</v>
      </c>
      <c r="K22" s="102">
        <f t="shared" si="4"/>
        <v>27287.800000000003</v>
      </c>
      <c r="L22" s="133">
        <v>25923.4</v>
      </c>
      <c r="M22" s="133">
        <v>1364.4</v>
      </c>
      <c r="N22" s="97">
        <v>0</v>
      </c>
      <c r="O22" s="97">
        <v>0</v>
      </c>
      <c r="P22" s="97">
        <v>0</v>
      </c>
      <c r="Q22" s="100"/>
      <c r="R22" s="102"/>
      <c r="S22" s="102"/>
      <c r="T22" s="102"/>
      <c r="U22" s="97"/>
      <c r="V22" s="97"/>
      <c r="W22" s="97"/>
      <c r="X22" s="51">
        <v>0</v>
      </c>
      <c r="Y22" s="52">
        <v>28062.632000000001</v>
      </c>
      <c r="Z22" s="48">
        <v>27287.8</v>
      </c>
      <c r="AA22" s="52">
        <v>0</v>
      </c>
      <c r="AB22" s="52">
        <v>0</v>
      </c>
      <c r="AC22" s="41"/>
      <c r="AD22" s="41"/>
      <c r="AE22" s="41"/>
      <c r="AF22" s="41"/>
      <c r="AG22" s="41"/>
      <c r="AH22" s="41"/>
      <c r="AI22" s="41"/>
      <c r="AJ22" s="41"/>
      <c r="AK22" s="41"/>
      <c r="AL22" s="41"/>
      <c r="AM22" s="41"/>
      <c r="AN22" s="41"/>
      <c r="AO22" s="41"/>
      <c r="AP22" s="41"/>
      <c r="AQ22" s="41"/>
      <c r="AR22" s="41"/>
      <c r="AS22" s="41"/>
      <c r="AT22" s="41"/>
      <c r="AU22" s="41"/>
      <c r="AV22" s="41"/>
      <c r="AW22" s="41"/>
      <c r="AX22" s="41"/>
      <c r="AY22" s="41"/>
      <c r="AZ22" s="41"/>
      <c r="BA22" s="41"/>
      <c r="BB22" s="41"/>
      <c r="BC22" s="41"/>
      <c r="BD22" s="41"/>
      <c r="BE22" s="41"/>
      <c r="BF22" s="41"/>
      <c r="BG22" s="41"/>
      <c r="BH22" s="41"/>
      <c r="BI22" s="41"/>
      <c r="BJ22" s="41"/>
      <c r="BK22" s="41"/>
      <c r="BL22" s="41"/>
      <c r="BM22" s="41"/>
      <c r="BN22" s="41"/>
      <c r="BO22" s="41"/>
      <c r="BP22" s="41"/>
      <c r="BQ22" s="41"/>
      <c r="BR22" s="41"/>
      <c r="BS22" s="41"/>
      <c r="BT22" s="41"/>
      <c r="BU22" s="41"/>
      <c r="BV22" s="41"/>
      <c r="BW22" s="41"/>
      <c r="BX22" s="41"/>
      <c r="BY22" s="41"/>
      <c r="BZ22" s="41"/>
      <c r="CA22" s="41"/>
      <c r="CB22" s="41"/>
      <c r="CC22" s="41"/>
      <c r="CD22" s="41"/>
      <c r="CE22" s="41"/>
      <c r="CF22" s="41"/>
      <c r="CG22" s="41"/>
      <c r="CH22" s="41"/>
      <c r="CI22" s="41"/>
    </row>
    <row r="23" spans="1:87" s="42" customFormat="1" ht="51" x14ac:dyDescent="0.2">
      <c r="A23" s="26" t="s">
        <v>20</v>
      </c>
      <c r="B23" s="36" t="s">
        <v>96</v>
      </c>
      <c r="C23" s="60">
        <v>4072.2820000000002</v>
      </c>
      <c r="D23" s="60">
        <v>4072.2820000000002</v>
      </c>
      <c r="E23" s="60">
        <f t="shared" si="2"/>
        <v>203.58200000000033</v>
      </c>
      <c r="F23" s="60">
        <v>3868.7</v>
      </c>
      <c r="G23" s="51">
        <v>0</v>
      </c>
      <c r="H23" s="51">
        <v>0</v>
      </c>
      <c r="I23" s="51">
        <v>0</v>
      </c>
      <c r="J23" s="100">
        <f t="shared" si="6"/>
        <v>50382.105000000003</v>
      </c>
      <c r="K23" s="102">
        <f t="shared" si="4"/>
        <v>50382.105000000003</v>
      </c>
      <c r="L23" s="133">
        <v>47863</v>
      </c>
      <c r="M23" s="133">
        <v>2519.105</v>
      </c>
      <c r="N23" s="97">
        <v>0</v>
      </c>
      <c r="O23" s="97">
        <v>0</v>
      </c>
      <c r="P23" s="97">
        <v>0</v>
      </c>
      <c r="Q23" s="100"/>
      <c r="R23" s="102"/>
      <c r="S23" s="102"/>
      <c r="T23" s="102"/>
      <c r="U23" s="97"/>
      <c r="V23" s="97"/>
      <c r="W23" s="97"/>
      <c r="X23" s="51">
        <v>0</v>
      </c>
      <c r="Y23" s="52">
        <v>31270.737000000001</v>
      </c>
      <c r="Z23" s="50">
        <v>50382.105000000003</v>
      </c>
      <c r="AA23" s="52">
        <v>0</v>
      </c>
      <c r="AB23" s="52">
        <v>0</v>
      </c>
      <c r="AC23" s="41"/>
      <c r="AD23" s="41"/>
      <c r="AE23" s="41"/>
      <c r="AF23" s="41"/>
      <c r="AG23" s="41"/>
      <c r="AH23" s="41"/>
      <c r="AI23" s="41"/>
      <c r="AJ23" s="41"/>
      <c r="AK23" s="41"/>
      <c r="AL23" s="41"/>
      <c r="AM23" s="41"/>
      <c r="AN23" s="41"/>
      <c r="AO23" s="41"/>
      <c r="AP23" s="41"/>
      <c r="AQ23" s="41"/>
      <c r="AR23" s="41"/>
      <c r="AS23" s="41"/>
      <c r="AT23" s="41"/>
      <c r="AU23" s="41"/>
      <c r="AV23" s="41"/>
      <c r="AW23" s="41"/>
      <c r="AX23" s="41"/>
      <c r="AY23" s="41"/>
      <c r="AZ23" s="41"/>
      <c r="BA23" s="41"/>
      <c r="BB23" s="41"/>
      <c r="BC23" s="41"/>
      <c r="BD23" s="41"/>
      <c r="BE23" s="41"/>
      <c r="BF23" s="41"/>
      <c r="BG23" s="41"/>
      <c r="BH23" s="41"/>
      <c r="BI23" s="41"/>
      <c r="BJ23" s="41"/>
      <c r="BK23" s="41"/>
      <c r="BL23" s="41"/>
      <c r="BM23" s="41"/>
      <c r="BN23" s="41"/>
      <c r="BO23" s="41"/>
      <c r="BP23" s="41"/>
      <c r="BQ23" s="41"/>
      <c r="BR23" s="41"/>
      <c r="BS23" s="41"/>
      <c r="BT23" s="41"/>
      <c r="BU23" s="41"/>
      <c r="BV23" s="41"/>
      <c r="BW23" s="41"/>
      <c r="BX23" s="41"/>
      <c r="BY23" s="41"/>
      <c r="BZ23" s="41"/>
      <c r="CA23" s="41"/>
      <c r="CB23" s="41"/>
      <c r="CC23" s="41"/>
      <c r="CD23" s="41"/>
      <c r="CE23" s="41"/>
      <c r="CF23" s="41"/>
      <c r="CG23" s="41"/>
      <c r="CH23" s="41"/>
      <c r="CI23" s="41"/>
    </row>
    <row r="24" spans="1:87" s="42" customFormat="1" ht="51" x14ac:dyDescent="0.2">
      <c r="A24" s="26" t="s">
        <v>20</v>
      </c>
      <c r="B24" s="36" t="s">
        <v>95</v>
      </c>
      <c r="C24" s="60">
        <v>19728.8</v>
      </c>
      <c r="D24" s="60">
        <v>19728.8</v>
      </c>
      <c r="E24" s="60">
        <f t="shared" si="2"/>
        <v>986.39999999999782</v>
      </c>
      <c r="F24" s="60">
        <v>18742.400000000001</v>
      </c>
      <c r="G24" s="51">
        <v>0</v>
      </c>
      <c r="H24" s="51">
        <v>0</v>
      </c>
      <c r="I24" s="51">
        <v>0</v>
      </c>
      <c r="J24" s="100">
        <f t="shared" si="6"/>
        <v>12271.2</v>
      </c>
      <c r="K24" s="101">
        <f t="shared" si="4"/>
        <v>12271.2</v>
      </c>
      <c r="L24" s="133">
        <v>11657.6</v>
      </c>
      <c r="M24" s="133">
        <v>613.6</v>
      </c>
      <c r="N24" s="97">
        <v>0</v>
      </c>
      <c r="O24" s="97">
        <v>0</v>
      </c>
      <c r="P24" s="97">
        <v>0</v>
      </c>
      <c r="Q24" s="100"/>
      <c r="R24" s="101"/>
      <c r="S24" s="101"/>
      <c r="T24" s="101"/>
      <c r="U24" s="97"/>
      <c r="V24" s="97"/>
      <c r="W24" s="97"/>
      <c r="X24" s="51">
        <v>0</v>
      </c>
      <c r="Y24" s="52">
        <v>607410.72400000005</v>
      </c>
      <c r="Z24" s="50">
        <v>12271.2</v>
      </c>
      <c r="AA24" s="52">
        <v>0</v>
      </c>
      <c r="AB24" s="52">
        <v>0</v>
      </c>
      <c r="AC24" s="41"/>
      <c r="AD24" s="41"/>
      <c r="AE24" s="41"/>
      <c r="AF24" s="41"/>
      <c r="AG24" s="41"/>
      <c r="AH24" s="41"/>
      <c r="AI24" s="41"/>
      <c r="AJ24" s="41"/>
      <c r="AK24" s="41"/>
      <c r="AL24" s="41"/>
      <c r="AM24" s="41"/>
      <c r="AN24" s="41"/>
      <c r="AO24" s="41"/>
      <c r="AP24" s="41"/>
      <c r="AQ24" s="41"/>
      <c r="AR24" s="41"/>
      <c r="AS24" s="41"/>
      <c r="AT24" s="41"/>
      <c r="AU24" s="41"/>
      <c r="AV24" s="41"/>
      <c r="AW24" s="41"/>
      <c r="AX24" s="41"/>
      <c r="AY24" s="41"/>
      <c r="AZ24" s="41"/>
      <c r="BA24" s="41"/>
      <c r="BB24" s="41"/>
      <c r="BC24" s="41"/>
      <c r="BD24" s="41"/>
      <c r="BE24" s="41"/>
      <c r="BF24" s="41"/>
      <c r="BG24" s="41"/>
      <c r="BH24" s="41"/>
      <c r="BI24" s="41"/>
      <c r="BJ24" s="41"/>
      <c r="BK24" s="41"/>
      <c r="BL24" s="41"/>
      <c r="BM24" s="41"/>
      <c r="BN24" s="41"/>
      <c r="BO24" s="41"/>
      <c r="BP24" s="41"/>
      <c r="BQ24" s="41"/>
      <c r="BR24" s="41"/>
      <c r="BS24" s="41"/>
      <c r="BT24" s="41"/>
      <c r="BU24" s="41"/>
      <c r="BV24" s="41"/>
      <c r="BW24" s="41"/>
      <c r="BX24" s="41"/>
      <c r="BY24" s="41"/>
      <c r="BZ24" s="41"/>
      <c r="CA24" s="41"/>
      <c r="CB24" s="41"/>
      <c r="CC24" s="41"/>
      <c r="CD24" s="41"/>
      <c r="CE24" s="41"/>
      <c r="CF24" s="41"/>
      <c r="CG24" s="41"/>
      <c r="CH24" s="41"/>
      <c r="CI24" s="41"/>
    </row>
    <row r="25" spans="1:87" s="42" customFormat="1" ht="76.5" x14ac:dyDescent="0.2">
      <c r="A25" s="26" t="s">
        <v>20</v>
      </c>
      <c r="B25" s="36" t="s">
        <v>94</v>
      </c>
      <c r="C25" s="60">
        <v>440722.63099999999</v>
      </c>
      <c r="D25" s="60">
        <v>440722.63099999999</v>
      </c>
      <c r="E25" s="60">
        <f t="shared" si="2"/>
        <v>22036.130999999994</v>
      </c>
      <c r="F25" s="60">
        <v>418686.5</v>
      </c>
      <c r="G25" s="51">
        <v>0</v>
      </c>
      <c r="H25" s="51">
        <v>0</v>
      </c>
      <c r="I25" s="51">
        <v>0</v>
      </c>
      <c r="J25" s="100">
        <f t="shared" si="6"/>
        <v>166925</v>
      </c>
      <c r="K25" s="101">
        <f>L25+M25</f>
        <v>166925</v>
      </c>
      <c r="L25" s="133">
        <v>158578.70000000001</v>
      </c>
      <c r="M25" s="133">
        <v>8346.2999999999993</v>
      </c>
      <c r="N25" s="97">
        <v>0</v>
      </c>
      <c r="O25" s="97">
        <v>0</v>
      </c>
      <c r="P25" s="97">
        <v>0</v>
      </c>
      <c r="Q25" s="100"/>
      <c r="R25" s="101"/>
      <c r="S25" s="101"/>
      <c r="T25" s="101"/>
      <c r="U25" s="97"/>
      <c r="V25" s="97"/>
      <c r="W25" s="97"/>
      <c r="X25" s="51">
        <v>0</v>
      </c>
      <c r="Y25" s="52">
        <v>402607.26199999999</v>
      </c>
      <c r="Z25" s="50">
        <v>166925</v>
      </c>
      <c r="AA25" s="52">
        <v>0</v>
      </c>
      <c r="AB25" s="52">
        <v>0</v>
      </c>
      <c r="AC25" s="41"/>
      <c r="AD25" s="41"/>
      <c r="AE25" s="41"/>
      <c r="AF25" s="41"/>
      <c r="AG25" s="41"/>
      <c r="AH25" s="41"/>
      <c r="AI25" s="41"/>
      <c r="AJ25" s="41"/>
      <c r="AK25" s="41"/>
      <c r="AL25" s="41"/>
      <c r="AM25" s="41"/>
      <c r="AN25" s="41"/>
      <c r="AO25" s="41"/>
      <c r="AP25" s="41"/>
      <c r="AQ25" s="41"/>
      <c r="AR25" s="41"/>
      <c r="AS25" s="41"/>
      <c r="AT25" s="41"/>
      <c r="AU25" s="41"/>
      <c r="AV25" s="41"/>
      <c r="AW25" s="41"/>
      <c r="AX25" s="41"/>
      <c r="AY25" s="41"/>
      <c r="AZ25" s="41"/>
      <c r="BA25" s="41"/>
      <c r="BB25" s="41"/>
      <c r="BC25" s="41"/>
      <c r="BD25" s="41"/>
      <c r="BE25" s="41"/>
      <c r="BF25" s="41"/>
      <c r="BG25" s="41"/>
      <c r="BH25" s="41"/>
      <c r="BI25" s="41"/>
      <c r="BJ25" s="41"/>
      <c r="BK25" s="41"/>
      <c r="BL25" s="41"/>
      <c r="BM25" s="41"/>
      <c r="BN25" s="41"/>
      <c r="BO25" s="41"/>
      <c r="BP25" s="41"/>
      <c r="BQ25" s="41"/>
      <c r="BR25" s="41"/>
      <c r="BS25" s="41"/>
      <c r="BT25" s="41"/>
      <c r="BU25" s="41"/>
      <c r="BV25" s="41"/>
      <c r="BW25" s="41"/>
      <c r="BX25" s="41"/>
      <c r="BY25" s="41"/>
      <c r="BZ25" s="41"/>
      <c r="CA25" s="41"/>
      <c r="CB25" s="41"/>
      <c r="CC25" s="41"/>
      <c r="CD25" s="41"/>
      <c r="CE25" s="41"/>
      <c r="CF25" s="41"/>
      <c r="CG25" s="41"/>
      <c r="CH25" s="41"/>
      <c r="CI25" s="41"/>
    </row>
    <row r="26" spans="1:87" s="42" customFormat="1" ht="51" x14ac:dyDescent="0.2">
      <c r="A26" s="26" t="s">
        <v>20</v>
      </c>
      <c r="B26" s="37" t="s">
        <v>93</v>
      </c>
      <c r="C26" s="60">
        <v>3662</v>
      </c>
      <c r="D26" s="60">
        <v>3662</v>
      </c>
      <c r="E26" s="60">
        <f t="shared" si="2"/>
        <v>183.09999999999991</v>
      </c>
      <c r="F26" s="60">
        <v>3478.9</v>
      </c>
      <c r="G26" s="51">
        <v>0</v>
      </c>
      <c r="H26" s="51">
        <v>0</v>
      </c>
      <c r="I26" s="51">
        <v>0</v>
      </c>
      <c r="J26" s="100">
        <f t="shared" si="6"/>
        <v>5572.6</v>
      </c>
      <c r="K26" s="102">
        <v>5572.6</v>
      </c>
      <c r="L26" s="102">
        <v>5293.9</v>
      </c>
      <c r="M26" s="102">
        <v>278.7</v>
      </c>
      <c r="N26" s="97">
        <v>0</v>
      </c>
      <c r="O26" s="97">
        <v>0</v>
      </c>
      <c r="P26" s="97">
        <v>0</v>
      </c>
      <c r="Q26" s="100"/>
      <c r="R26" s="102"/>
      <c r="S26" s="102"/>
      <c r="T26" s="102"/>
      <c r="U26" s="97"/>
      <c r="V26" s="97"/>
      <c r="W26" s="97"/>
      <c r="X26" s="51">
        <v>0</v>
      </c>
      <c r="Y26" s="53">
        <v>0</v>
      </c>
      <c r="Z26" s="50">
        <v>5572.6</v>
      </c>
      <c r="AA26" s="52">
        <v>0</v>
      </c>
      <c r="AB26" s="52">
        <v>0</v>
      </c>
      <c r="AC26" s="41"/>
      <c r="AD26" s="41"/>
      <c r="AE26" s="41"/>
      <c r="AF26" s="41"/>
      <c r="AG26" s="41"/>
      <c r="AH26" s="41"/>
      <c r="AI26" s="41"/>
      <c r="AJ26" s="41"/>
      <c r="AK26" s="41"/>
      <c r="AL26" s="41"/>
      <c r="AM26" s="41"/>
      <c r="AN26" s="41"/>
      <c r="AO26" s="41"/>
      <c r="AP26" s="41"/>
      <c r="AQ26" s="41"/>
      <c r="AR26" s="41"/>
      <c r="AS26" s="41"/>
      <c r="AT26" s="41"/>
      <c r="AU26" s="41"/>
      <c r="AV26" s="41"/>
      <c r="AW26" s="41"/>
      <c r="AX26" s="41"/>
      <c r="AY26" s="41"/>
      <c r="AZ26" s="41"/>
      <c r="BA26" s="41"/>
      <c r="BB26" s="41"/>
      <c r="BC26" s="41"/>
      <c r="BD26" s="41"/>
      <c r="BE26" s="41"/>
      <c r="BF26" s="41"/>
      <c r="BG26" s="41"/>
      <c r="BH26" s="41"/>
      <c r="BI26" s="41"/>
      <c r="BJ26" s="41"/>
      <c r="BK26" s="41"/>
      <c r="BL26" s="41"/>
      <c r="BM26" s="41"/>
      <c r="BN26" s="41"/>
      <c r="BO26" s="41"/>
      <c r="BP26" s="41"/>
      <c r="BQ26" s="41"/>
      <c r="BR26" s="41"/>
      <c r="BS26" s="41"/>
      <c r="BT26" s="41"/>
      <c r="BU26" s="41"/>
      <c r="BV26" s="41"/>
      <c r="BW26" s="41"/>
      <c r="BX26" s="41"/>
      <c r="BY26" s="41"/>
      <c r="BZ26" s="41"/>
      <c r="CA26" s="41"/>
      <c r="CB26" s="41"/>
      <c r="CC26" s="41"/>
      <c r="CD26" s="41"/>
      <c r="CE26" s="41"/>
      <c r="CF26" s="41"/>
      <c r="CG26" s="41"/>
      <c r="CH26" s="41"/>
      <c r="CI26" s="41"/>
    </row>
    <row r="27" spans="1:87" s="40" customFormat="1" ht="63.75" x14ac:dyDescent="0.2">
      <c r="A27" s="26" t="s">
        <v>20</v>
      </c>
      <c r="B27" s="36" t="s">
        <v>92</v>
      </c>
      <c r="C27" s="60">
        <v>40904</v>
      </c>
      <c r="D27" s="60">
        <v>40904</v>
      </c>
      <c r="E27" s="60">
        <f t="shared" si="2"/>
        <v>2045.1999999999971</v>
      </c>
      <c r="F27" s="60">
        <v>38858.800000000003</v>
      </c>
      <c r="G27" s="51">
        <v>0</v>
      </c>
      <c r="H27" s="51">
        <v>0</v>
      </c>
      <c r="I27" s="51">
        <v>0</v>
      </c>
      <c r="J27" s="100">
        <f t="shared" si="6"/>
        <v>58113.599999999999</v>
      </c>
      <c r="K27" s="101">
        <f t="shared" ref="K27:K34" si="7">L27+M27</f>
        <v>58113.599999999999</v>
      </c>
      <c r="L27" s="133">
        <v>54729.9</v>
      </c>
      <c r="M27" s="133">
        <v>3383.7</v>
      </c>
      <c r="N27" s="97">
        <v>0</v>
      </c>
      <c r="O27" s="97">
        <v>0</v>
      </c>
      <c r="P27" s="97">
        <v>0</v>
      </c>
      <c r="Q27" s="100"/>
      <c r="R27" s="101"/>
      <c r="S27" s="101"/>
      <c r="T27" s="101"/>
      <c r="U27" s="97"/>
      <c r="V27" s="97"/>
      <c r="W27" s="97"/>
      <c r="X27" s="51">
        <v>0</v>
      </c>
      <c r="Y27" s="52">
        <v>0</v>
      </c>
      <c r="Z27" s="50">
        <v>58113.599999999999</v>
      </c>
      <c r="AA27" s="52">
        <v>0</v>
      </c>
      <c r="AB27" s="52">
        <v>0</v>
      </c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1"/>
      <c r="AS27" s="41"/>
      <c r="AT27" s="41"/>
      <c r="AU27" s="41"/>
      <c r="AV27" s="41"/>
      <c r="AW27" s="41"/>
      <c r="AX27" s="41"/>
      <c r="AY27" s="41"/>
      <c r="AZ27" s="41"/>
      <c r="BA27" s="41"/>
      <c r="BB27" s="41"/>
      <c r="BC27" s="41"/>
      <c r="BD27" s="41"/>
      <c r="BE27" s="41"/>
      <c r="BF27" s="41"/>
      <c r="BG27" s="41"/>
      <c r="BH27" s="41"/>
      <c r="BI27" s="41"/>
      <c r="BJ27" s="41"/>
      <c r="BK27" s="41"/>
      <c r="BL27" s="41"/>
      <c r="BM27" s="41"/>
      <c r="BN27" s="41"/>
      <c r="BO27" s="41"/>
      <c r="BP27" s="41"/>
      <c r="BQ27" s="41"/>
      <c r="BR27" s="41"/>
      <c r="BS27" s="41"/>
      <c r="BT27" s="41"/>
      <c r="BU27" s="41"/>
      <c r="BV27" s="41"/>
      <c r="BW27" s="41"/>
      <c r="BX27" s="41"/>
      <c r="BY27" s="41"/>
      <c r="BZ27" s="41"/>
      <c r="CA27" s="41"/>
      <c r="CB27" s="41"/>
      <c r="CC27" s="41"/>
      <c r="CD27" s="41"/>
      <c r="CE27" s="41"/>
      <c r="CF27" s="41"/>
      <c r="CG27" s="41"/>
      <c r="CH27" s="41"/>
      <c r="CI27" s="41"/>
    </row>
    <row r="28" spans="1:87" s="40" customFormat="1" ht="63.75" x14ac:dyDescent="0.2">
      <c r="A28" s="26" t="s">
        <v>20</v>
      </c>
      <c r="B28" s="36" t="s">
        <v>91</v>
      </c>
      <c r="C28" s="55">
        <v>18484.8485</v>
      </c>
      <c r="D28" s="55">
        <v>18484.8485</v>
      </c>
      <c r="E28" s="55">
        <v>184.84848484848408</v>
      </c>
      <c r="F28" s="55">
        <v>18300</v>
      </c>
      <c r="G28" s="51">
        <v>0</v>
      </c>
      <c r="H28" s="51">
        <v>0</v>
      </c>
      <c r="I28" s="51">
        <v>0</v>
      </c>
      <c r="J28" s="100">
        <f t="shared" si="6"/>
        <v>167362.09099999999</v>
      </c>
      <c r="K28" s="103">
        <f t="shared" si="7"/>
        <v>167362.09099999999</v>
      </c>
      <c r="L28" s="133">
        <v>165688.4</v>
      </c>
      <c r="M28" s="133">
        <v>1673.691</v>
      </c>
      <c r="N28" s="97">
        <v>0</v>
      </c>
      <c r="O28" s="97">
        <v>0</v>
      </c>
      <c r="P28" s="97">
        <v>0</v>
      </c>
      <c r="Q28" s="100"/>
      <c r="R28" s="103"/>
      <c r="S28" s="103"/>
      <c r="T28" s="103"/>
      <c r="U28" s="97"/>
      <c r="V28" s="97"/>
      <c r="W28" s="97"/>
      <c r="X28" s="51">
        <v>0</v>
      </c>
      <c r="Y28" s="52">
        <v>0</v>
      </c>
      <c r="Z28" s="48">
        <v>167362.09099999999</v>
      </c>
      <c r="AA28" s="52">
        <v>0</v>
      </c>
      <c r="AB28" s="52">
        <v>0</v>
      </c>
      <c r="AC28" s="41"/>
      <c r="AD28" s="41"/>
      <c r="AE28" s="41"/>
      <c r="AF28" s="41"/>
      <c r="AG28" s="41"/>
      <c r="AH28" s="41"/>
      <c r="AI28" s="41"/>
      <c r="AJ28" s="41"/>
      <c r="AK28" s="41"/>
      <c r="AL28" s="41"/>
      <c r="AM28" s="41"/>
      <c r="AN28" s="41"/>
      <c r="AO28" s="41"/>
      <c r="AP28" s="41"/>
      <c r="AQ28" s="41"/>
      <c r="AR28" s="41"/>
      <c r="AS28" s="41"/>
      <c r="AT28" s="41"/>
      <c r="AU28" s="41"/>
      <c r="AV28" s="41"/>
      <c r="AW28" s="41"/>
      <c r="AX28" s="41"/>
      <c r="AY28" s="41"/>
      <c r="AZ28" s="41"/>
      <c r="BA28" s="41"/>
      <c r="BB28" s="41"/>
      <c r="BC28" s="41"/>
      <c r="BD28" s="41"/>
      <c r="BE28" s="41"/>
      <c r="BF28" s="41"/>
      <c r="BG28" s="41"/>
      <c r="BH28" s="41"/>
      <c r="BI28" s="41"/>
      <c r="BJ28" s="41"/>
      <c r="BK28" s="41"/>
      <c r="BL28" s="41"/>
      <c r="BM28" s="41"/>
      <c r="BN28" s="41"/>
      <c r="BO28" s="41"/>
      <c r="BP28" s="41"/>
      <c r="BQ28" s="41"/>
      <c r="BR28" s="41"/>
      <c r="BS28" s="41"/>
      <c r="BT28" s="41"/>
      <c r="BU28" s="41"/>
      <c r="BV28" s="41"/>
      <c r="BW28" s="41"/>
      <c r="BX28" s="41"/>
      <c r="BY28" s="41"/>
      <c r="BZ28" s="41"/>
      <c r="CA28" s="41"/>
      <c r="CB28" s="41"/>
      <c r="CC28" s="41"/>
      <c r="CD28" s="41"/>
      <c r="CE28" s="41"/>
      <c r="CF28" s="41"/>
      <c r="CG28" s="41"/>
      <c r="CH28" s="41"/>
      <c r="CI28" s="41"/>
    </row>
    <row r="29" spans="1:87" s="40" customFormat="1" ht="76.5" x14ac:dyDescent="0.2">
      <c r="A29" s="26" t="s">
        <v>20</v>
      </c>
      <c r="B29" s="36" t="s">
        <v>90</v>
      </c>
      <c r="C29" s="55">
        <v>18484.8485</v>
      </c>
      <c r="D29" s="55">
        <v>18484.8485</v>
      </c>
      <c r="E29" s="55">
        <v>184.84848484848408</v>
      </c>
      <c r="F29" s="55">
        <v>18300</v>
      </c>
      <c r="G29" s="51">
        <v>0</v>
      </c>
      <c r="H29" s="51">
        <v>0</v>
      </c>
      <c r="I29" s="51">
        <v>0</v>
      </c>
      <c r="J29" s="100">
        <f t="shared" si="6"/>
        <v>451763.98300000001</v>
      </c>
      <c r="K29" s="101">
        <f t="shared" si="7"/>
        <v>451763.98300000001</v>
      </c>
      <c r="L29" s="133">
        <v>447246.3</v>
      </c>
      <c r="M29" s="133">
        <v>4517.683</v>
      </c>
      <c r="N29" s="102">
        <v>0</v>
      </c>
      <c r="O29" s="102">
        <v>0</v>
      </c>
      <c r="P29" s="102">
        <v>0</v>
      </c>
      <c r="Q29" s="100"/>
      <c r="R29" s="101"/>
      <c r="S29" s="101"/>
      <c r="T29" s="103"/>
      <c r="U29" s="102"/>
      <c r="V29" s="102"/>
      <c r="W29" s="102"/>
      <c r="X29" s="51">
        <v>0</v>
      </c>
      <c r="Y29" s="52">
        <v>0</v>
      </c>
      <c r="Z29" s="48">
        <v>451763.98300000001</v>
      </c>
      <c r="AA29" s="52">
        <v>0</v>
      </c>
      <c r="AB29" s="52">
        <v>0</v>
      </c>
      <c r="AC29" s="41"/>
      <c r="AD29" s="41"/>
      <c r="AE29" s="41"/>
      <c r="AF29" s="41"/>
      <c r="AG29" s="41"/>
      <c r="AH29" s="41"/>
      <c r="AI29" s="41"/>
      <c r="AJ29" s="41"/>
      <c r="AK29" s="41"/>
      <c r="AL29" s="41"/>
      <c r="AM29" s="41"/>
      <c r="AN29" s="41"/>
      <c r="AO29" s="41"/>
      <c r="AP29" s="41"/>
      <c r="AQ29" s="41"/>
      <c r="AR29" s="41"/>
      <c r="AS29" s="41"/>
      <c r="AT29" s="41"/>
      <c r="AU29" s="41"/>
      <c r="AV29" s="41"/>
      <c r="AW29" s="41"/>
      <c r="AX29" s="41"/>
      <c r="AY29" s="41"/>
      <c r="AZ29" s="41"/>
      <c r="BA29" s="41"/>
      <c r="BB29" s="41"/>
      <c r="BC29" s="41"/>
      <c r="BD29" s="41"/>
      <c r="BE29" s="41"/>
      <c r="BF29" s="41"/>
      <c r="BG29" s="41"/>
      <c r="BH29" s="41"/>
      <c r="BI29" s="41"/>
      <c r="BJ29" s="41"/>
      <c r="BK29" s="41"/>
      <c r="BL29" s="41"/>
      <c r="BM29" s="41"/>
      <c r="BN29" s="41"/>
      <c r="BO29" s="41"/>
      <c r="BP29" s="41"/>
      <c r="BQ29" s="41"/>
      <c r="BR29" s="41"/>
      <c r="BS29" s="41"/>
      <c r="BT29" s="41"/>
      <c r="BU29" s="41"/>
      <c r="BV29" s="41"/>
      <c r="BW29" s="41"/>
      <c r="BX29" s="41"/>
      <c r="BY29" s="41"/>
      <c r="BZ29" s="41"/>
      <c r="CA29" s="41"/>
      <c r="CB29" s="41"/>
      <c r="CC29" s="41"/>
      <c r="CD29" s="41"/>
      <c r="CE29" s="41"/>
      <c r="CF29" s="41"/>
      <c r="CG29" s="41"/>
      <c r="CH29" s="41"/>
      <c r="CI29" s="41"/>
    </row>
    <row r="30" spans="1:87" s="40" customFormat="1" ht="76.5" x14ac:dyDescent="0.2">
      <c r="A30" s="26" t="s">
        <v>20</v>
      </c>
      <c r="B30" s="37" t="s">
        <v>89</v>
      </c>
      <c r="C30" s="55">
        <v>18484.8485</v>
      </c>
      <c r="D30" s="55">
        <v>18484.8485</v>
      </c>
      <c r="E30" s="55">
        <v>184.84848484848408</v>
      </c>
      <c r="F30" s="55">
        <v>18300</v>
      </c>
      <c r="G30" s="51">
        <v>0</v>
      </c>
      <c r="H30" s="51">
        <v>0</v>
      </c>
      <c r="I30" s="51">
        <v>0</v>
      </c>
      <c r="J30" s="100">
        <f>K30</f>
        <v>352142.397</v>
      </c>
      <c r="K30" s="103">
        <f t="shared" si="7"/>
        <v>352142.397</v>
      </c>
      <c r="L30" s="133">
        <v>348620.9</v>
      </c>
      <c r="M30" s="133">
        <v>3521.4969999999998</v>
      </c>
      <c r="N30" s="102">
        <v>0</v>
      </c>
      <c r="O30" s="102">
        <v>0</v>
      </c>
      <c r="P30" s="102">
        <v>0</v>
      </c>
      <c r="Q30" s="100"/>
      <c r="R30" s="103"/>
      <c r="S30" s="103"/>
      <c r="T30" s="103"/>
      <c r="U30" s="102"/>
      <c r="V30" s="102"/>
      <c r="W30" s="102"/>
      <c r="X30" s="51">
        <v>0</v>
      </c>
      <c r="Y30" s="52">
        <v>0</v>
      </c>
      <c r="Z30" s="48">
        <v>352142.397</v>
      </c>
      <c r="AA30" s="52">
        <v>0</v>
      </c>
      <c r="AB30" s="52">
        <v>0</v>
      </c>
      <c r="AC30" s="41"/>
      <c r="AD30" s="41"/>
      <c r="AE30" s="41"/>
      <c r="AF30" s="41"/>
      <c r="AG30" s="41"/>
      <c r="AH30" s="41"/>
      <c r="AI30" s="41"/>
      <c r="AJ30" s="41"/>
      <c r="AK30" s="41"/>
      <c r="AL30" s="41"/>
      <c r="AM30" s="41"/>
      <c r="AN30" s="41"/>
      <c r="AO30" s="41"/>
      <c r="AP30" s="41"/>
      <c r="AQ30" s="41"/>
      <c r="AR30" s="41"/>
      <c r="AS30" s="41"/>
      <c r="AT30" s="41"/>
      <c r="AU30" s="41"/>
      <c r="AV30" s="41"/>
      <c r="AW30" s="41"/>
      <c r="AX30" s="41"/>
      <c r="AY30" s="41"/>
      <c r="AZ30" s="41"/>
      <c r="BA30" s="41"/>
      <c r="BB30" s="41"/>
      <c r="BC30" s="41"/>
      <c r="BD30" s="41"/>
      <c r="BE30" s="41"/>
      <c r="BF30" s="41"/>
      <c r="BG30" s="41"/>
      <c r="BH30" s="41"/>
      <c r="BI30" s="41"/>
      <c r="BJ30" s="41"/>
      <c r="BK30" s="41"/>
      <c r="BL30" s="41"/>
      <c r="BM30" s="41"/>
      <c r="BN30" s="41"/>
      <c r="BO30" s="41"/>
      <c r="BP30" s="41"/>
      <c r="BQ30" s="41"/>
      <c r="BR30" s="41"/>
      <c r="BS30" s="41"/>
      <c r="BT30" s="41"/>
      <c r="BU30" s="41"/>
      <c r="BV30" s="41"/>
      <c r="BW30" s="41"/>
      <c r="BX30" s="41"/>
      <c r="BY30" s="41"/>
      <c r="BZ30" s="41"/>
      <c r="CA30" s="41"/>
      <c r="CB30" s="41"/>
      <c r="CC30" s="41"/>
      <c r="CD30" s="41"/>
      <c r="CE30" s="41"/>
      <c r="CF30" s="41"/>
      <c r="CG30" s="41"/>
      <c r="CH30" s="41"/>
      <c r="CI30" s="41"/>
    </row>
    <row r="31" spans="1:87" s="40" customFormat="1" ht="63.75" x14ac:dyDescent="0.2">
      <c r="A31" s="26" t="s">
        <v>20</v>
      </c>
      <c r="B31" s="37" t="s">
        <v>88</v>
      </c>
      <c r="C31" s="55">
        <v>18484.8485</v>
      </c>
      <c r="D31" s="55">
        <v>18484.8485</v>
      </c>
      <c r="E31" s="55">
        <v>184.84848484848408</v>
      </c>
      <c r="F31" s="55">
        <v>18300</v>
      </c>
      <c r="G31" s="51">
        <v>0</v>
      </c>
      <c r="H31" s="51">
        <v>0</v>
      </c>
      <c r="I31" s="51">
        <v>0</v>
      </c>
      <c r="J31" s="100">
        <f t="shared" ref="J31:J36" si="8">K31</f>
        <v>447737.37374000001</v>
      </c>
      <c r="K31" s="102">
        <f t="shared" si="7"/>
        <v>447737.37374000001</v>
      </c>
      <c r="L31" s="133">
        <v>443260</v>
      </c>
      <c r="M31" s="133">
        <v>4477.37374</v>
      </c>
      <c r="N31" s="102">
        <v>0</v>
      </c>
      <c r="O31" s="102">
        <v>0</v>
      </c>
      <c r="P31" s="102">
        <v>0</v>
      </c>
      <c r="Q31" s="100"/>
      <c r="R31" s="102"/>
      <c r="S31" s="102"/>
      <c r="T31" s="103"/>
      <c r="U31" s="102"/>
      <c r="V31" s="102"/>
      <c r="W31" s="102"/>
      <c r="X31" s="51">
        <v>0</v>
      </c>
      <c r="Y31" s="52">
        <v>0</v>
      </c>
      <c r="Z31" s="48">
        <v>447737.37400000001</v>
      </c>
      <c r="AA31" s="52">
        <v>0</v>
      </c>
      <c r="AB31" s="52">
        <v>0</v>
      </c>
      <c r="AC31" s="41"/>
      <c r="AD31" s="41"/>
      <c r="AE31" s="41"/>
      <c r="AF31" s="41"/>
      <c r="AG31" s="41"/>
      <c r="AH31" s="41"/>
      <c r="AI31" s="41"/>
      <c r="AJ31" s="41"/>
      <c r="AK31" s="41"/>
      <c r="AL31" s="41"/>
      <c r="AM31" s="41"/>
      <c r="AN31" s="41"/>
      <c r="AO31" s="41"/>
      <c r="AP31" s="41"/>
      <c r="AQ31" s="41"/>
      <c r="AR31" s="41"/>
      <c r="AS31" s="41"/>
      <c r="AT31" s="41"/>
      <c r="AU31" s="41"/>
      <c r="AV31" s="41"/>
      <c r="AW31" s="41"/>
      <c r="AX31" s="41"/>
      <c r="AY31" s="41"/>
      <c r="AZ31" s="41"/>
      <c r="BA31" s="41"/>
      <c r="BB31" s="41"/>
      <c r="BC31" s="41"/>
      <c r="BD31" s="41"/>
      <c r="BE31" s="41"/>
      <c r="BF31" s="41"/>
      <c r="BG31" s="41"/>
      <c r="BH31" s="41"/>
      <c r="BI31" s="41"/>
      <c r="BJ31" s="41"/>
      <c r="BK31" s="41"/>
      <c r="BL31" s="41"/>
      <c r="BM31" s="41"/>
      <c r="BN31" s="41"/>
      <c r="BO31" s="41"/>
      <c r="BP31" s="41"/>
      <c r="BQ31" s="41"/>
      <c r="BR31" s="41"/>
      <c r="BS31" s="41"/>
      <c r="BT31" s="41"/>
      <c r="BU31" s="41"/>
      <c r="BV31" s="41"/>
      <c r="BW31" s="41"/>
      <c r="BX31" s="41"/>
      <c r="BY31" s="41"/>
      <c r="BZ31" s="41"/>
      <c r="CA31" s="41"/>
      <c r="CB31" s="41"/>
      <c r="CC31" s="41"/>
      <c r="CD31" s="41"/>
      <c r="CE31" s="41"/>
      <c r="CF31" s="41"/>
      <c r="CG31" s="41"/>
      <c r="CH31" s="41"/>
      <c r="CI31" s="41"/>
    </row>
    <row r="32" spans="1:87" s="40" customFormat="1" ht="63.75" x14ac:dyDescent="0.2">
      <c r="A32" s="26" t="s">
        <v>20</v>
      </c>
      <c r="B32" s="36" t="s">
        <v>87</v>
      </c>
      <c r="C32" s="55">
        <v>18484.8485</v>
      </c>
      <c r="D32" s="55">
        <v>18484.8485</v>
      </c>
      <c r="E32" s="55">
        <v>184.84848484848408</v>
      </c>
      <c r="F32" s="55">
        <v>18300</v>
      </c>
      <c r="G32" s="51">
        <v>0</v>
      </c>
      <c r="H32" s="51">
        <v>0</v>
      </c>
      <c r="I32" s="51">
        <v>0</v>
      </c>
      <c r="J32" s="100">
        <f t="shared" si="8"/>
        <v>73019.89899999999</v>
      </c>
      <c r="K32" s="102">
        <f t="shared" si="7"/>
        <v>73019.89899999999</v>
      </c>
      <c r="L32" s="133">
        <v>72289.7</v>
      </c>
      <c r="M32" s="133">
        <v>730.19899999999996</v>
      </c>
      <c r="N32" s="102">
        <v>0</v>
      </c>
      <c r="O32" s="102">
        <v>0</v>
      </c>
      <c r="P32" s="102">
        <v>0</v>
      </c>
      <c r="Q32" s="100"/>
      <c r="R32" s="102"/>
      <c r="S32" s="102"/>
      <c r="T32" s="103"/>
      <c r="U32" s="102"/>
      <c r="V32" s="102"/>
      <c r="W32" s="102"/>
      <c r="X32" s="51">
        <v>0</v>
      </c>
      <c r="Y32" s="52">
        <v>0</v>
      </c>
      <c r="Z32" s="48">
        <v>73019.898989898997</v>
      </c>
      <c r="AA32" s="52">
        <v>0</v>
      </c>
      <c r="AB32" s="52">
        <v>0</v>
      </c>
      <c r="AC32" s="41"/>
      <c r="AD32" s="41"/>
      <c r="AE32" s="41"/>
      <c r="AF32" s="41"/>
      <c r="AG32" s="41"/>
      <c r="AH32" s="41"/>
      <c r="AI32" s="41"/>
      <c r="AJ32" s="41"/>
      <c r="AK32" s="41"/>
      <c r="AL32" s="41"/>
      <c r="AM32" s="41"/>
      <c r="AN32" s="41"/>
      <c r="AO32" s="41"/>
      <c r="AP32" s="41"/>
      <c r="AQ32" s="41"/>
      <c r="AR32" s="41"/>
      <c r="AS32" s="41"/>
      <c r="AT32" s="41"/>
      <c r="AU32" s="41"/>
      <c r="AV32" s="41"/>
      <c r="AW32" s="41"/>
      <c r="AX32" s="41"/>
      <c r="AY32" s="41"/>
      <c r="AZ32" s="41"/>
      <c r="BA32" s="41"/>
      <c r="BB32" s="41"/>
      <c r="BC32" s="41"/>
      <c r="BD32" s="41"/>
      <c r="BE32" s="41"/>
      <c r="BF32" s="41"/>
      <c r="BG32" s="41"/>
      <c r="BH32" s="41"/>
      <c r="BI32" s="41"/>
      <c r="BJ32" s="41"/>
      <c r="BK32" s="41"/>
      <c r="BL32" s="41"/>
      <c r="BM32" s="41"/>
      <c r="BN32" s="41"/>
      <c r="BO32" s="41"/>
      <c r="BP32" s="41"/>
      <c r="BQ32" s="41"/>
      <c r="BR32" s="41"/>
      <c r="BS32" s="41"/>
      <c r="BT32" s="41"/>
      <c r="BU32" s="41"/>
      <c r="BV32" s="41"/>
      <c r="BW32" s="41"/>
      <c r="BX32" s="41"/>
      <c r="BY32" s="41"/>
      <c r="BZ32" s="41"/>
      <c r="CA32" s="41"/>
      <c r="CB32" s="41"/>
      <c r="CC32" s="41"/>
      <c r="CD32" s="41"/>
      <c r="CE32" s="41"/>
      <c r="CF32" s="41"/>
      <c r="CG32" s="41"/>
      <c r="CH32" s="41"/>
      <c r="CI32" s="41"/>
    </row>
    <row r="33" spans="1:87" s="40" customFormat="1" ht="63.75" x14ac:dyDescent="0.2">
      <c r="A33" s="26" t="s">
        <v>20</v>
      </c>
      <c r="B33" s="37" t="s">
        <v>86</v>
      </c>
      <c r="C33" s="55">
        <v>18981.6165</v>
      </c>
      <c r="D33" s="55">
        <v>18981.6165</v>
      </c>
      <c r="E33" s="55">
        <v>189.8161616161633</v>
      </c>
      <c r="F33" s="55">
        <v>18791.8</v>
      </c>
      <c r="G33" s="51">
        <v>0</v>
      </c>
      <c r="H33" s="51">
        <v>0</v>
      </c>
      <c r="I33" s="51">
        <v>0</v>
      </c>
      <c r="J33" s="100">
        <f t="shared" si="8"/>
        <v>243048.99</v>
      </c>
      <c r="K33" s="102">
        <f t="shared" si="7"/>
        <v>243048.99</v>
      </c>
      <c r="L33" s="133">
        <v>240618.5</v>
      </c>
      <c r="M33" s="133">
        <v>2430.4899999999998</v>
      </c>
      <c r="N33" s="102">
        <v>0</v>
      </c>
      <c r="O33" s="102">
        <v>0</v>
      </c>
      <c r="P33" s="102">
        <v>0</v>
      </c>
      <c r="Q33" s="100"/>
      <c r="R33" s="102"/>
      <c r="S33" s="102"/>
      <c r="T33" s="103"/>
      <c r="U33" s="102"/>
      <c r="V33" s="102"/>
      <c r="W33" s="102"/>
      <c r="X33" s="51">
        <v>0</v>
      </c>
      <c r="Y33" s="52">
        <v>0</v>
      </c>
      <c r="Z33" s="48">
        <v>243048.98989898988</v>
      </c>
      <c r="AA33" s="52">
        <v>0</v>
      </c>
      <c r="AB33" s="52">
        <v>0</v>
      </c>
      <c r="AC33" s="41"/>
      <c r="AD33" s="41"/>
      <c r="AE33" s="41"/>
      <c r="AF33" s="41"/>
      <c r="AG33" s="41"/>
      <c r="AH33" s="41"/>
      <c r="AI33" s="41"/>
      <c r="AJ33" s="41"/>
      <c r="AK33" s="41"/>
      <c r="AL33" s="41"/>
      <c r="AM33" s="41"/>
      <c r="AN33" s="41"/>
      <c r="AO33" s="41"/>
      <c r="AP33" s="41"/>
      <c r="AQ33" s="41"/>
      <c r="AR33" s="41"/>
      <c r="AS33" s="41"/>
      <c r="AT33" s="41"/>
      <c r="AU33" s="41"/>
      <c r="AV33" s="41"/>
      <c r="AW33" s="41"/>
      <c r="AX33" s="41"/>
      <c r="AY33" s="41"/>
      <c r="AZ33" s="41"/>
      <c r="BA33" s="41"/>
      <c r="BB33" s="41"/>
      <c r="BC33" s="41"/>
      <c r="BD33" s="41"/>
      <c r="BE33" s="41"/>
      <c r="BF33" s="41"/>
      <c r="BG33" s="41"/>
      <c r="BH33" s="41"/>
      <c r="BI33" s="41"/>
      <c r="BJ33" s="41"/>
      <c r="BK33" s="41"/>
      <c r="BL33" s="41"/>
      <c r="BM33" s="41"/>
      <c r="BN33" s="41"/>
      <c r="BO33" s="41"/>
      <c r="BP33" s="41"/>
      <c r="BQ33" s="41"/>
      <c r="BR33" s="41"/>
      <c r="BS33" s="41"/>
      <c r="BT33" s="41"/>
      <c r="BU33" s="41"/>
      <c r="BV33" s="41"/>
      <c r="BW33" s="41"/>
      <c r="BX33" s="41"/>
      <c r="BY33" s="41"/>
      <c r="BZ33" s="41"/>
      <c r="CA33" s="41"/>
      <c r="CB33" s="41"/>
      <c r="CC33" s="41"/>
      <c r="CD33" s="41"/>
      <c r="CE33" s="41"/>
      <c r="CF33" s="41"/>
      <c r="CG33" s="41"/>
      <c r="CH33" s="41"/>
      <c r="CI33" s="41"/>
    </row>
    <row r="34" spans="1:87" s="40" customFormat="1" ht="51" x14ac:dyDescent="0.2">
      <c r="A34" s="26" t="s">
        <v>20</v>
      </c>
      <c r="B34" s="36" t="s">
        <v>85</v>
      </c>
      <c r="C34" s="55">
        <v>101289.69999999998</v>
      </c>
      <c r="D34" s="55">
        <v>101289.69999999998</v>
      </c>
      <c r="E34" s="55">
        <v>1012.8999999999796</v>
      </c>
      <c r="F34" s="55">
        <v>100276.8</v>
      </c>
      <c r="G34" s="51">
        <v>0</v>
      </c>
      <c r="H34" s="51">
        <v>0</v>
      </c>
      <c r="I34" s="51">
        <v>0</v>
      </c>
      <c r="J34" s="100">
        <f t="shared" si="8"/>
        <v>260283.65</v>
      </c>
      <c r="K34" s="103">
        <f t="shared" si="7"/>
        <v>260283.65</v>
      </c>
      <c r="L34" s="133">
        <v>257680.8</v>
      </c>
      <c r="M34" s="133">
        <v>2602.85</v>
      </c>
      <c r="N34" s="102">
        <v>0</v>
      </c>
      <c r="O34" s="102">
        <v>0</v>
      </c>
      <c r="P34" s="102">
        <v>0</v>
      </c>
      <c r="Q34" s="100"/>
      <c r="R34" s="103"/>
      <c r="S34" s="103"/>
      <c r="T34" s="103"/>
      <c r="U34" s="102"/>
      <c r="V34" s="102"/>
      <c r="W34" s="102"/>
      <c r="X34" s="51">
        <v>0</v>
      </c>
      <c r="Y34" s="52">
        <v>0</v>
      </c>
      <c r="Z34" s="52">
        <v>260283.65</v>
      </c>
      <c r="AA34" s="52">
        <v>0</v>
      </c>
      <c r="AB34" s="52">
        <v>0</v>
      </c>
      <c r="AC34" s="41"/>
      <c r="AD34" s="41"/>
      <c r="AE34" s="41"/>
      <c r="AF34" s="41"/>
      <c r="AG34" s="41"/>
      <c r="AH34" s="41"/>
      <c r="AI34" s="41"/>
      <c r="AJ34" s="41"/>
      <c r="AK34" s="41"/>
      <c r="AL34" s="41"/>
      <c r="AM34" s="41"/>
      <c r="AN34" s="41"/>
      <c r="AO34" s="41"/>
      <c r="AP34" s="41"/>
      <c r="AQ34" s="41"/>
      <c r="AR34" s="41"/>
      <c r="AS34" s="41"/>
      <c r="AT34" s="41"/>
      <c r="AU34" s="41"/>
      <c r="AV34" s="41"/>
      <c r="AW34" s="41"/>
      <c r="AX34" s="41"/>
      <c r="AY34" s="41"/>
      <c r="AZ34" s="41"/>
      <c r="BA34" s="41"/>
      <c r="BB34" s="41"/>
      <c r="BC34" s="41"/>
      <c r="BD34" s="41"/>
      <c r="BE34" s="41"/>
      <c r="BF34" s="41"/>
      <c r="BG34" s="41"/>
      <c r="BH34" s="41"/>
      <c r="BI34" s="41"/>
      <c r="BJ34" s="41"/>
      <c r="BK34" s="41"/>
      <c r="BL34" s="41"/>
      <c r="BM34" s="41"/>
      <c r="BN34" s="41"/>
      <c r="BO34" s="41"/>
      <c r="BP34" s="41"/>
      <c r="BQ34" s="41"/>
      <c r="BR34" s="41"/>
      <c r="BS34" s="41"/>
      <c r="BT34" s="41"/>
      <c r="BU34" s="41"/>
      <c r="BV34" s="41"/>
      <c r="BW34" s="41"/>
      <c r="BX34" s="41"/>
      <c r="BY34" s="41"/>
      <c r="BZ34" s="41"/>
      <c r="CA34" s="41"/>
      <c r="CB34" s="41"/>
      <c r="CC34" s="41"/>
      <c r="CD34" s="41"/>
      <c r="CE34" s="41"/>
      <c r="CF34" s="41"/>
      <c r="CG34" s="41"/>
      <c r="CH34" s="41"/>
      <c r="CI34" s="41"/>
    </row>
    <row r="35" spans="1:87" s="39" customFormat="1" ht="76.5" x14ac:dyDescent="0.2">
      <c r="A35" s="26" t="s">
        <v>20</v>
      </c>
      <c r="B35" s="37" t="s">
        <v>84</v>
      </c>
      <c r="C35" s="55">
        <v>201884.96</v>
      </c>
      <c r="D35" s="55">
        <v>201884.96</v>
      </c>
      <c r="E35" s="55">
        <v>2018.86</v>
      </c>
      <c r="F35" s="55">
        <v>199866.1</v>
      </c>
      <c r="G35" s="51">
        <v>0</v>
      </c>
      <c r="H35" s="51">
        <v>0</v>
      </c>
      <c r="I35" s="51">
        <v>0</v>
      </c>
      <c r="J35" s="100">
        <f t="shared" si="8"/>
        <v>346495.99099999998</v>
      </c>
      <c r="K35" s="103">
        <f t="shared" ref="K35:K40" si="9">L35+M35</f>
        <v>346495.99099999998</v>
      </c>
      <c r="L35" s="133">
        <v>343031</v>
      </c>
      <c r="M35" s="133">
        <v>3464.991</v>
      </c>
      <c r="N35" s="97">
        <v>0</v>
      </c>
      <c r="O35" s="97">
        <v>0</v>
      </c>
      <c r="P35" s="97">
        <v>0</v>
      </c>
      <c r="Q35" s="100"/>
      <c r="R35" s="103"/>
      <c r="S35" s="103"/>
      <c r="T35" s="103"/>
      <c r="U35" s="97"/>
      <c r="V35" s="97"/>
      <c r="W35" s="97"/>
      <c r="X35" s="51">
        <v>0</v>
      </c>
      <c r="Y35" s="48">
        <v>0</v>
      </c>
      <c r="Z35" s="48">
        <v>346495.99099999998</v>
      </c>
      <c r="AA35" s="52">
        <v>0</v>
      </c>
      <c r="AB35" s="52">
        <v>0</v>
      </c>
      <c r="AC35" s="33"/>
      <c r="AD35" s="33"/>
      <c r="AE35" s="33"/>
      <c r="AF35" s="33"/>
      <c r="AG35" s="33"/>
      <c r="AH35" s="33"/>
      <c r="AI35" s="33"/>
      <c r="AJ35" s="33"/>
      <c r="AK35" s="33"/>
      <c r="AL35" s="33"/>
      <c r="AM35" s="33"/>
      <c r="AN35" s="33"/>
      <c r="AO35" s="33"/>
      <c r="AP35" s="33"/>
      <c r="AQ35" s="33"/>
      <c r="AR35" s="33"/>
      <c r="AS35" s="33"/>
      <c r="AT35" s="33"/>
      <c r="AU35" s="33"/>
      <c r="AV35" s="33"/>
      <c r="AW35" s="33"/>
      <c r="AX35" s="33"/>
      <c r="AY35" s="33"/>
      <c r="AZ35" s="33"/>
      <c r="BA35" s="33"/>
      <c r="BB35" s="33"/>
      <c r="BC35" s="33"/>
      <c r="BD35" s="33"/>
      <c r="BE35" s="33"/>
      <c r="BF35" s="33"/>
      <c r="BG35" s="33"/>
      <c r="BH35" s="33"/>
      <c r="BI35" s="33"/>
      <c r="BJ35" s="33"/>
      <c r="BK35" s="33"/>
      <c r="BL35" s="33"/>
      <c r="BM35" s="33"/>
      <c r="BN35" s="33"/>
      <c r="BO35" s="33"/>
      <c r="BP35" s="33"/>
      <c r="BQ35" s="33"/>
      <c r="BR35" s="33"/>
      <c r="BS35" s="33"/>
      <c r="BT35" s="33"/>
      <c r="BU35" s="33"/>
      <c r="BV35" s="33"/>
      <c r="BW35" s="33"/>
      <c r="BX35" s="33"/>
      <c r="BY35" s="33"/>
      <c r="BZ35" s="33"/>
      <c r="CA35" s="33"/>
      <c r="CB35" s="33"/>
      <c r="CC35" s="33"/>
      <c r="CD35" s="33"/>
      <c r="CE35" s="33"/>
      <c r="CF35" s="33"/>
      <c r="CG35" s="33"/>
      <c r="CH35" s="33"/>
      <c r="CI35" s="33"/>
    </row>
    <row r="36" spans="1:87" s="32" customFormat="1" ht="63.75" x14ac:dyDescent="0.2">
      <c r="A36" s="26" t="s">
        <v>20</v>
      </c>
      <c r="B36" s="38" t="s">
        <v>83</v>
      </c>
      <c r="C36" s="77">
        <v>158679.43299999999</v>
      </c>
      <c r="D36" s="77">
        <v>158679.43299999999</v>
      </c>
      <c r="E36" s="55">
        <f t="shared" ref="E36:E38" si="10">D36-F36</f>
        <v>1586.8329999999842</v>
      </c>
      <c r="F36" s="55">
        <v>157092.6</v>
      </c>
      <c r="G36" s="51">
        <v>0</v>
      </c>
      <c r="H36" s="51">
        <v>0</v>
      </c>
      <c r="I36" s="51">
        <v>0</v>
      </c>
      <c r="J36" s="100">
        <f t="shared" si="8"/>
        <v>125640</v>
      </c>
      <c r="K36" s="101">
        <f t="shared" si="9"/>
        <v>125640</v>
      </c>
      <c r="L36" s="133">
        <v>124383.6</v>
      </c>
      <c r="M36" s="133">
        <v>1256.4000000000001</v>
      </c>
      <c r="N36" s="102">
        <v>0</v>
      </c>
      <c r="O36" s="102">
        <v>0</v>
      </c>
      <c r="P36" s="102">
        <v>0</v>
      </c>
      <c r="Q36" s="100"/>
      <c r="R36" s="101"/>
      <c r="S36" s="101"/>
      <c r="T36" s="101"/>
      <c r="U36" s="102"/>
      <c r="V36" s="102"/>
      <c r="W36" s="102"/>
      <c r="X36" s="51">
        <v>0</v>
      </c>
      <c r="Y36" s="48">
        <v>0</v>
      </c>
      <c r="Z36" s="50">
        <v>125640</v>
      </c>
      <c r="AA36" s="52">
        <v>0</v>
      </c>
      <c r="AB36" s="52">
        <v>0</v>
      </c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33"/>
      <c r="AO36" s="33"/>
      <c r="AP36" s="33"/>
      <c r="AQ36" s="33"/>
      <c r="AR36" s="33"/>
      <c r="AS36" s="33"/>
      <c r="AT36" s="33"/>
      <c r="AU36" s="33"/>
      <c r="AV36" s="33"/>
      <c r="AW36" s="33"/>
      <c r="AX36" s="33"/>
      <c r="AY36" s="33"/>
      <c r="AZ36" s="33"/>
      <c r="BA36" s="33"/>
      <c r="BB36" s="33"/>
      <c r="BC36" s="33"/>
      <c r="BD36" s="33"/>
      <c r="BE36" s="33"/>
      <c r="BF36" s="33"/>
      <c r="BG36" s="33"/>
      <c r="BH36" s="33"/>
      <c r="BI36" s="33"/>
      <c r="BJ36" s="33"/>
      <c r="BK36" s="33"/>
      <c r="BL36" s="33"/>
      <c r="BM36" s="33"/>
      <c r="BN36" s="33"/>
      <c r="BO36" s="33"/>
      <c r="BP36" s="33"/>
      <c r="BQ36" s="33"/>
      <c r="BR36" s="33"/>
      <c r="BS36" s="33"/>
      <c r="BT36" s="33"/>
      <c r="BU36" s="33"/>
      <c r="BV36" s="33"/>
      <c r="BW36" s="33"/>
      <c r="BX36" s="33"/>
      <c r="BY36" s="33"/>
      <c r="BZ36" s="33"/>
      <c r="CA36" s="33"/>
      <c r="CB36" s="33"/>
      <c r="CC36" s="33"/>
      <c r="CD36" s="33"/>
      <c r="CE36" s="33"/>
      <c r="CF36" s="33"/>
      <c r="CG36" s="33"/>
      <c r="CH36" s="33"/>
      <c r="CI36" s="33"/>
    </row>
    <row r="37" spans="1:87" s="32" customFormat="1" ht="63.75" x14ac:dyDescent="0.2">
      <c r="A37" s="26" t="s">
        <v>20</v>
      </c>
      <c r="B37" s="38" t="s">
        <v>82</v>
      </c>
      <c r="C37" s="77">
        <v>55656.565999999999</v>
      </c>
      <c r="D37" s="77">
        <v>55656.565999999999</v>
      </c>
      <c r="E37" s="55">
        <f t="shared" si="10"/>
        <v>556.56599999999889</v>
      </c>
      <c r="F37" s="55">
        <v>55100</v>
      </c>
      <c r="G37" s="51">
        <v>0</v>
      </c>
      <c r="H37" s="51">
        <v>0</v>
      </c>
      <c r="I37" s="51">
        <v>0</v>
      </c>
      <c r="J37" s="100">
        <f>K37</f>
        <v>54513.699000000001</v>
      </c>
      <c r="K37" s="102">
        <f t="shared" si="9"/>
        <v>54513.699000000001</v>
      </c>
      <c r="L37" s="133">
        <v>53968.5</v>
      </c>
      <c r="M37" s="133">
        <v>545.19899999999996</v>
      </c>
      <c r="N37" s="102">
        <v>0</v>
      </c>
      <c r="O37" s="102">
        <v>0</v>
      </c>
      <c r="P37" s="102">
        <v>0</v>
      </c>
      <c r="Q37" s="100"/>
      <c r="R37" s="102"/>
      <c r="S37" s="102"/>
      <c r="T37" s="101"/>
      <c r="U37" s="102"/>
      <c r="V37" s="102"/>
      <c r="W37" s="102"/>
      <c r="X37" s="51">
        <v>0</v>
      </c>
      <c r="Y37" s="48">
        <v>0</v>
      </c>
      <c r="Z37" s="50">
        <v>54513.699000000001</v>
      </c>
      <c r="AA37" s="52">
        <v>0</v>
      </c>
      <c r="AB37" s="52">
        <v>0</v>
      </c>
      <c r="AC37" s="33"/>
      <c r="AD37" s="33"/>
      <c r="AE37" s="33"/>
      <c r="AF37" s="33"/>
      <c r="AG37" s="33"/>
      <c r="AH37" s="33"/>
      <c r="AI37" s="33"/>
      <c r="AJ37" s="33"/>
      <c r="AK37" s="33"/>
      <c r="AL37" s="33"/>
      <c r="AM37" s="33"/>
      <c r="AN37" s="33"/>
      <c r="AO37" s="33"/>
      <c r="AP37" s="33"/>
      <c r="AQ37" s="33"/>
      <c r="AR37" s="33"/>
      <c r="AS37" s="33"/>
      <c r="AT37" s="33"/>
      <c r="AU37" s="33"/>
      <c r="AV37" s="33"/>
      <c r="AW37" s="33"/>
      <c r="AX37" s="33"/>
      <c r="AY37" s="33"/>
      <c r="AZ37" s="33"/>
      <c r="BA37" s="33"/>
      <c r="BB37" s="33"/>
      <c r="BC37" s="33"/>
      <c r="BD37" s="33"/>
      <c r="BE37" s="33"/>
      <c r="BF37" s="33"/>
      <c r="BG37" s="33"/>
      <c r="BH37" s="33"/>
      <c r="BI37" s="33"/>
      <c r="BJ37" s="33"/>
      <c r="BK37" s="33"/>
      <c r="BL37" s="33"/>
      <c r="BM37" s="33"/>
      <c r="BN37" s="33"/>
      <c r="BO37" s="33"/>
      <c r="BP37" s="33"/>
      <c r="BQ37" s="33"/>
      <c r="BR37" s="33"/>
      <c r="BS37" s="33"/>
      <c r="BT37" s="33"/>
      <c r="BU37" s="33"/>
      <c r="BV37" s="33"/>
      <c r="BW37" s="33"/>
      <c r="BX37" s="33"/>
      <c r="BY37" s="33"/>
      <c r="BZ37" s="33"/>
      <c r="CA37" s="33"/>
      <c r="CB37" s="33"/>
      <c r="CC37" s="33"/>
      <c r="CD37" s="33"/>
      <c r="CE37" s="33"/>
      <c r="CF37" s="33"/>
      <c r="CG37" s="33"/>
      <c r="CH37" s="33"/>
      <c r="CI37" s="33"/>
    </row>
    <row r="38" spans="1:87" s="32" customFormat="1" ht="76.5" x14ac:dyDescent="0.2">
      <c r="A38" s="26" t="s">
        <v>20</v>
      </c>
      <c r="B38" s="38" t="s">
        <v>81</v>
      </c>
      <c r="C38" s="77">
        <v>118328.788</v>
      </c>
      <c r="D38" s="77">
        <v>118328.788</v>
      </c>
      <c r="E38" s="55">
        <f t="shared" si="10"/>
        <v>1183.2880000000005</v>
      </c>
      <c r="F38" s="55">
        <v>117145.5</v>
      </c>
      <c r="G38" s="51">
        <v>0</v>
      </c>
      <c r="H38" s="51">
        <v>0</v>
      </c>
      <c r="I38" s="51">
        <v>0</v>
      </c>
      <c r="J38" s="100">
        <f t="shared" ref="J38:J41" si="11">K38</f>
        <v>352290.8</v>
      </c>
      <c r="K38" s="103">
        <f t="shared" si="9"/>
        <v>352290.8</v>
      </c>
      <c r="L38" s="133">
        <v>348767.8</v>
      </c>
      <c r="M38" s="133">
        <v>3523</v>
      </c>
      <c r="N38" s="102">
        <v>0</v>
      </c>
      <c r="O38" s="102">
        <v>0</v>
      </c>
      <c r="P38" s="102">
        <v>0</v>
      </c>
      <c r="Q38" s="100"/>
      <c r="R38" s="103"/>
      <c r="S38" s="103"/>
      <c r="T38" s="101"/>
      <c r="U38" s="102"/>
      <c r="V38" s="102"/>
      <c r="W38" s="102"/>
      <c r="X38" s="51">
        <v>0</v>
      </c>
      <c r="Y38" s="48">
        <v>0</v>
      </c>
      <c r="Z38" s="50">
        <v>352290.8</v>
      </c>
      <c r="AA38" s="52">
        <v>0</v>
      </c>
      <c r="AB38" s="52">
        <v>0</v>
      </c>
      <c r="AC38" s="33"/>
      <c r="AD38" s="33"/>
      <c r="AE38" s="33"/>
      <c r="AF38" s="33"/>
      <c r="AG38" s="33"/>
      <c r="AH38" s="33"/>
      <c r="AI38" s="33"/>
      <c r="AJ38" s="33"/>
      <c r="AK38" s="33"/>
      <c r="AL38" s="33"/>
      <c r="AM38" s="33"/>
      <c r="AN38" s="33"/>
      <c r="AO38" s="33"/>
      <c r="AP38" s="33"/>
      <c r="AQ38" s="33"/>
      <c r="AR38" s="33"/>
      <c r="AS38" s="33"/>
      <c r="AT38" s="33"/>
      <c r="AU38" s="33"/>
      <c r="AV38" s="33"/>
      <c r="AW38" s="33"/>
      <c r="AX38" s="33"/>
      <c r="AY38" s="33"/>
      <c r="AZ38" s="33"/>
      <c r="BA38" s="33"/>
      <c r="BB38" s="33"/>
      <c r="BC38" s="33"/>
      <c r="BD38" s="33"/>
      <c r="BE38" s="33"/>
      <c r="BF38" s="33"/>
      <c r="BG38" s="33"/>
      <c r="BH38" s="33"/>
      <c r="BI38" s="33"/>
      <c r="BJ38" s="33"/>
      <c r="BK38" s="33"/>
      <c r="BL38" s="33"/>
      <c r="BM38" s="33"/>
      <c r="BN38" s="33"/>
      <c r="BO38" s="33"/>
      <c r="BP38" s="33"/>
      <c r="BQ38" s="33"/>
      <c r="BR38" s="33"/>
      <c r="BS38" s="33"/>
      <c r="BT38" s="33"/>
      <c r="BU38" s="33"/>
      <c r="BV38" s="33"/>
      <c r="BW38" s="33"/>
      <c r="BX38" s="33"/>
      <c r="BY38" s="33"/>
      <c r="BZ38" s="33"/>
      <c r="CA38" s="33"/>
      <c r="CB38" s="33"/>
      <c r="CC38" s="33"/>
      <c r="CD38" s="33"/>
      <c r="CE38" s="33"/>
      <c r="CF38" s="33"/>
      <c r="CG38" s="33"/>
      <c r="CH38" s="33"/>
      <c r="CI38" s="33"/>
    </row>
    <row r="39" spans="1:87" s="32" customFormat="1" ht="38.25" x14ac:dyDescent="0.2">
      <c r="A39" s="26" t="s">
        <v>20</v>
      </c>
      <c r="B39" s="36" t="s">
        <v>80</v>
      </c>
      <c r="C39" s="55">
        <v>95210.10500000001</v>
      </c>
      <c r="D39" s="55">
        <v>95210.10500000001</v>
      </c>
      <c r="E39" s="55">
        <v>4760.5050000000001</v>
      </c>
      <c r="F39" s="55">
        <v>90449.600000000006</v>
      </c>
      <c r="G39" s="51">
        <v>0</v>
      </c>
      <c r="H39" s="51">
        <v>0</v>
      </c>
      <c r="I39" s="51">
        <v>0</v>
      </c>
      <c r="J39" s="100">
        <f t="shared" si="11"/>
        <v>211925.3</v>
      </c>
      <c r="K39" s="98">
        <f t="shared" si="9"/>
        <v>211925.3</v>
      </c>
      <c r="L39" s="133">
        <v>201329</v>
      </c>
      <c r="M39" s="133">
        <v>10596.3</v>
      </c>
      <c r="N39" s="104">
        <v>0</v>
      </c>
      <c r="O39" s="104">
        <v>0</v>
      </c>
      <c r="P39" s="104">
        <v>0</v>
      </c>
      <c r="Q39" s="100"/>
      <c r="R39" s="98"/>
      <c r="S39" s="102"/>
      <c r="T39" s="98"/>
      <c r="U39" s="104"/>
      <c r="V39" s="104"/>
      <c r="W39" s="104"/>
      <c r="X39" s="51">
        <v>0</v>
      </c>
      <c r="Y39" s="48">
        <v>111790</v>
      </c>
      <c r="Z39" s="52">
        <v>211925.26300000001</v>
      </c>
      <c r="AA39" s="52">
        <v>0</v>
      </c>
      <c r="AB39" s="52">
        <v>0</v>
      </c>
      <c r="AC39" s="33"/>
      <c r="AD39" s="33"/>
      <c r="AE39" s="33"/>
      <c r="AF39" s="33"/>
      <c r="AG39" s="33"/>
      <c r="AH39" s="33"/>
      <c r="AI39" s="33"/>
      <c r="AJ39" s="33"/>
      <c r="AK39" s="33"/>
      <c r="AL39" s="33"/>
      <c r="AM39" s="33"/>
      <c r="AN39" s="33"/>
      <c r="AO39" s="33"/>
      <c r="AP39" s="33"/>
      <c r="AQ39" s="33"/>
      <c r="AR39" s="33"/>
      <c r="AS39" s="33"/>
      <c r="AT39" s="33"/>
      <c r="AU39" s="33"/>
      <c r="AV39" s="33"/>
      <c r="AW39" s="33"/>
      <c r="AX39" s="33"/>
      <c r="AY39" s="33"/>
      <c r="AZ39" s="33"/>
      <c r="BA39" s="33"/>
      <c r="BB39" s="33"/>
      <c r="BC39" s="33"/>
      <c r="BD39" s="33"/>
      <c r="BE39" s="33"/>
      <c r="BF39" s="33"/>
      <c r="BG39" s="33"/>
      <c r="BH39" s="33"/>
      <c r="BI39" s="33"/>
      <c r="BJ39" s="33"/>
      <c r="BK39" s="33"/>
      <c r="BL39" s="33"/>
      <c r="BM39" s="33"/>
      <c r="BN39" s="33"/>
      <c r="BO39" s="33"/>
      <c r="BP39" s="33"/>
      <c r="BQ39" s="33"/>
      <c r="BR39" s="33"/>
      <c r="BS39" s="33"/>
      <c r="BT39" s="33"/>
      <c r="BU39" s="33"/>
      <c r="BV39" s="33"/>
      <c r="BW39" s="33"/>
      <c r="BX39" s="33"/>
      <c r="BY39" s="33"/>
      <c r="BZ39" s="33"/>
      <c r="CA39" s="33"/>
      <c r="CB39" s="33"/>
      <c r="CC39" s="33"/>
      <c r="CD39" s="33"/>
      <c r="CE39" s="33"/>
      <c r="CF39" s="33"/>
      <c r="CG39" s="33"/>
      <c r="CH39" s="33"/>
      <c r="CI39" s="33"/>
    </row>
    <row r="40" spans="1:87" s="32" customFormat="1" ht="51" x14ac:dyDescent="0.2">
      <c r="A40" s="26" t="s">
        <v>20</v>
      </c>
      <c r="B40" s="36" t="s">
        <v>79</v>
      </c>
      <c r="C40" s="55">
        <v>1587499.8299400001</v>
      </c>
      <c r="D40" s="55">
        <v>1587499.8299400001</v>
      </c>
      <c r="E40" s="55">
        <v>79374.991500000004</v>
      </c>
      <c r="F40" s="55">
        <v>1508124.8384400001</v>
      </c>
      <c r="G40" s="51">
        <v>0</v>
      </c>
      <c r="H40" s="51">
        <v>0</v>
      </c>
      <c r="I40" s="51">
        <v>0</v>
      </c>
      <c r="J40" s="100">
        <f t="shared" si="11"/>
        <v>716933.01705000002</v>
      </c>
      <c r="K40" s="102">
        <f t="shared" si="9"/>
        <v>716933.01705000002</v>
      </c>
      <c r="L40" s="133">
        <v>681086.36620000005</v>
      </c>
      <c r="M40" s="133">
        <v>35846.650849999998</v>
      </c>
      <c r="N40" s="102">
        <v>0</v>
      </c>
      <c r="O40" s="102">
        <v>0</v>
      </c>
      <c r="P40" s="102">
        <v>0</v>
      </c>
      <c r="Q40" s="100"/>
      <c r="R40" s="102"/>
      <c r="S40" s="102"/>
      <c r="T40" s="102"/>
      <c r="U40" s="102"/>
      <c r="V40" s="102"/>
      <c r="W40" s="102"/>
      <c r="X40" s="51">
        <v>0</v>
      </c>
      <c r="Y40" s="48">
        <v>0</v>
      </c>
      <c r="Z40" s="48"/>
      <c r="AA40" s="52">
        <v>0</v>
      </c>
      <c r="AB40" s="52">
        <v>0</v>
      </c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  <c r="BE40" s="33"/>
      <c r="BF40" s="33"/>
      <c r="BG40" s="33"/>
      <c r="BH40" s="33"/>
      <c r="BI40" s="33"/>
      <c r="BJ40" s="33"/>
      <c r="BK40" s="33"/>
      <c r="BL40" s="33"/>
      <c r="BM40" s="33"/>
      <c r="BN40" s="33"/>
      <c r="BO40" s="33"/>
      <c r="BP40" s="33"/>
      <c r="BQ40" s="33"/>
      <c r="BR40" s="33"/>
      <c r="BS40" s="33"/>
      <c r="BT40" s="33"/>
      <c r="BU40" s="33"/>
      <c r="BV40" s="33"/>
      <c r="BW40" s="33"/>
      <c r="BX40" s="33"/>
      <c r="BY40" s="33"/>
      <c r="BZ40" s="33"/>
      <c r="CA40" s="33"/>
      <c r="CB40" s="33"/>
      <c r="CC40" s="33"/>
      <c r="CD40" s="33"/>
      <c r="CE40" s="33"/>
      <c r="CF40" s="33"/>
      <c r="CG40" s="33"/>
      <c r="CH40" s="33"/>
      <c r="CI40" s="33"/>
    </row>
    <row r="41" spans="1:87" s="32" customFormat="1" ht="25.5" x14ac:dyDescent="0.2">
      <c r="A41" s="26" t="s">
        <v>20</v>
      </c>
      <c r="B41" s="35" t="s">
        <v>78</v>
      </c>
      <c r="C41" s="55">
        <v>91804.904399999999</v>
      </c>
      <c r="D41" s="55">
        <v>91804.904399999999</v>
      </c>
      <c r="E41" s="55">
        <f>C41-F41</f>
        <v>4590.2452199999971</v>
      </c>
      <c r="F41" s="55">
        <v>87214.659180000002</v>
      </c>
      <c r="G41" s="51">
        <v>0</v>
      </c>
      <c r="H41" s="51">
        <v>0</v>
      </c>
      <c r="I41" s="51">
        <v>0</v>
      </c>
      <c r="J41" s="100">
        <f t="shared" si="11"/>
        <v>968384.37100000004</v>
      </c>
      <c r="K41" s="102">
        <v>968384.37100000004</v>
      </c>
      <c r="L41" s="102">
        <v>919965.14800000004</v>
      </c>
      <c r="M41" s="102">
        <v>48419.222999999998</v>
      </c>
      <c r="N41" s="97">
        <v>0</v>
      </c>
      <c r="O41" s="97">
        <v>0</v>
      </c>
      <c r="P41" s="97">
        <v>0</v>
      </c>
      <c r="Q41" s="100"/>
      <c r="R41" s="102"/>
      <c r="S41" s="102"/>
      <c r="T41" s="102"/>
      <c r="U41" s="97"/>
      <c r="V41" s="97"/>
      <c r="W41" s="97"/>
      <c r="X41" s="51">
        <v>0</v>
      </c>
      <c r="Y41" s="48">
        <v>0</v>
      </c>
      <c r="Z41" s="48"/>
      <c r="AA41" s="52">
        <v>0</v>
      </c>
      <c r="AB41" s="52">
        <v>0</v>
      </c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  <c r="BE41" s="33"/>
      <c r="BF41" s="33"/>
      <c r="BG41" s="33"/>
      <c r="BH41" s="33"/>
      <c r="BI41" s="33"/>
      <c r="BJ41" s="33"/>
      <c r="BK41" s="33"/>
      <c r="BL41" s="33"/>
      <c r="BM41" s="33"/>
      <c r="BN41" s="33"/>
      <c r="BO41" s="33"/>
      <c r="BP41" s="33"/>
      <c r="BQ41" s="33"/>
      <c r="BR41" s="33"/>
      <c r="BS41" s="33"/>
      <c r="BT41" s="33"/>
      <c r="BU41" s="33"/>
      <c r="BV41" s="33"/>
      <c r="BW41" s="33"/>
      <c r="BX41" s="33"/>
      <c r="BY41" s="33"/>
      <c r="BZ41" s="33"/>
      <c r="CA41" s="33"/>
      <c r="CB41" s="33"/>
      <c r="CC41" s="33"/>
      <c r="CD41" s="33"/>
      <c r="CE41" s="33"/>
      <c r="CF41" s="33"/>
      <c r="CG41" s="33"/>
      <c r="CH41" s="33"/>
      <c r="CI41" s="33"/>
    </row>
    <row r="42" spans="1:87" s="32" customFormat="1" ht="25.5" x14ac:dyDescent="0.2">
      <c r="A42" s="26" t="s">
        <v>20</v>
      </c>
      <c r="B42" s="35" t="s">
        <v>165</v>
      </c>
      <c r="C42" s="55">
        <v>109108.7448</v>
      </c>
      <c r="D42" s="55">
        <v>109108.7448</v>
      </c>
      <c r="E42" s="55">
        <f>C42-F42</f>
        <v>5455.4372399999993</v>
      </c>
      <c r="F42" s="55">
        <v>103653.30756</v>
      </c>
      <c r="G42" s="51">
        <v>0</v>
      </c>
      <c r="H42" s="51">
        <v>0</v>
      </c>
      <c r="I42" s="51">
        <v>0</v>
      </c>
      <c r="J42" s="97">
        <f>K42</f>
        <v>117937.20041999999</v>
      </c>
      <c r="K42" s="97">
        <f>L42+M42</f>
        <v>117937.20041999999</v>
      </c>
      <c r="L42" s="97">
        <v>112040.34041999999</v>
      </c>
      <c r="M42" s="97">
        <v>5896.86</v>
      </c>
      <c r="N42" s="97">
        <v>0</v>
      </c>
      <c r="O42" s="97">
        <v>0</v>
      </c>
      <c r="P42" s="97">
        <v>0</v>
      </c>
      <c r="Q42" s="100"/>
      <c r="R42" s="102"/>
      <c r="S42" s="102"/>
      <c r="T42" s="102"/>
      <c r="U42" s="97"/>
      <c r="V42" s="97"/>
      <c r="W42" s="97"/>
      <c r="X42" s="51"/>
      <c r="Y42" s="48"/>
      <c r="Z42" s="48"/>
      <c r="AA42" s="52"/>
      <c r="AB42" s="52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A42" s="33"/>
      <c r="BB42" s="33"/>
      <c r="BC42" s="33"/>
      <c r="BD42" s="33"/>
      <c r="BE42" s="33"/>
      <c r="BF42" s="33"/>
      <c r="BG42" s="33"/>
      <c r="BH42" s="33"/>
      <c r="BI42" s="33"/>
      <c r="BJ42" s="33"/>
      <c r="BK42" s="33"/>
      <c r="BL42" s="33"/>
      <c r="BM42" s="33"/>
      <c r="BN42" s="33"/>
      <c r="BO42" s="33"/>
      <c r="BP42" s="33"/>
      <c r="BQ42" s="33"/>
      <c r="BR42" s="33"/>
      <c r="BS42" s="33"/>
      <c r="BT42" s="33"/>
      <c r="BU42" s="33"/>
      <c r="BV42" s="33"/>
      <c r="BW42" s="33"/>
      <c r="BX42" s="33"/>
      <c r="BY42" s="33"/>
      <c r="BZ42" s="33"/>
      <c r="CA42" s="33"/>
      <c r="CB42" s="33"/>
      <c r="CC42" s="33"/>
      <c r="CD42" s="33"/>
      <c r="CE42" s="33"/>
      <c r="CF42" s="33"/>
      <c r="CG42" s="33"/>
      <c r="CH42" s="33"/>
      <c r="CI42" s="33"/>
    </row>
    <row r="43" spans="1:87" s="32" customFormat="1" ht="140.25" x14ac:dyDescent="0.2">
      <c r="A43" s="26" t="s">
        <v>20</v>
      </c>
      <c r="B43" s="34" t="s">
        <v>77</v>
      </c>
      <c r="C43" s="60">
        <v>76209.804000000004</v>
      </c>
      <c r="D43" s="60">
        <v>76209.804000000004</v>
      </c>
      <c r="E43" s="58">
        <f t="shared" ref="E43" si="12">D43-F43</f>
        <v>3810.4902000000002</v>
      </c>
      <c r="F43" s="58">
        <v>72399.313800000004</v>
      </c>
      <c r="G43" s="51">
        <v>0</v>
      </c>
      <c r="H43" s="51">
        <v>0</v>
      </c>
      <c r="I43" s="51">
        <v>0</v>
      </c>
      <c r="J43" s="102">
        <f t="shared" ref="J43:J50" si="13">K43</f>
        <v>80956.259999999995</v>
      </c>
      <c r="K43" s="102">
        <v>80956.259999999995</v>
      </c>
      <c r="L43" s="102">
        <v>76254.698999999993</v>
      </c>
      <c r="M43" s="102">
        <v>4701.5600000000004</v>
      </c>
      <c r="N43" s="97">
        <v>0</v>
      </c>
      <c r="O43" s="97">
        <v>0</v>
      </c>
      <c r="P43" s="97">
        <v>0</v>
      </c>
      <c r="Q43" s="102"/>
      <c r="R43" s="102"/>
      <c r="S43" s="102"/>
      <c r="T43" s="102"/>
      <c r="U43" s="97"/>
      <c r="V43" s="97"/>
      <c r="W43" s="97"/>
      <c r="X43" s="51">
        <v>0</v>
      </c>
      <c r="Y43" s="48">
        <v>0</v>
      </c>
      <c r="Z43" s="48">
        <v>80268.10527</v>
      </c>
      <c r="AA43" s="52">
        <v>0</v>
      </c>
      <c r="AB43" s="52">
        <v>0</v>
      </c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3"/>
      <c r="BA43" s="33"/>
      <c r="BB43" s="33"/>
      <c r="BC43" s="33"/>
      <c r="BD43" s="33"/>
      <c r="BE43" s="33"/>
      <c r="BF43" s="33"/>
      <c r="BG43" s="33"/>
      <c r="BH43" s="33"/>
      <c r="BI43" s="33"/>
      <c r="BJ43" s="33"/>
      <c r="BK43" s="33"/>
      <c r="BL43" s="33"/>
      <c r="BM43" s="33"/>
      <c r="BN43" s="33"/>
      <c r="BO43" s="33"/>
      <c r="BP43" s="33"/>
      <c r="BQ43" s="33"/>
      <c r="BR43" s="33"/>
      <c r="BS43" s="33"/>
      <c r="BT43" s="33"/>
      <c r="BU43" s="33"/>
      <c r="BV43" s="33"/>
      <c r="BW43" s="33"/>
      <c r="BX43" s="33"/>
      <c r="BY43" s="33"/>
      <c r="BZ43" s="33"/>
      <c r="CA43" s="33"/>
      <c r="CB43" s="33"/>
      <c r="CC43" s="33"/>
      <c r="CD43" s="33"/>
      <c r="CE43" s="33"/>
      <c r="CF43" s="33"/>
      <c r="CG43" s="33"/>
      <c r="CH43" s="33"/>
      <c r="CI43" s="33"/>
    </row>
    <row r="44" spans="1:87" s="32" customFormat="1" ht="63.75" x14ac:dyDescent="0.2">
      <c r="A44" s="73" t="s">
        <v>20</v>
      </c>
      <c r="B44" s="46" t="s">
        <v>111</v>
      </c>
      <c r="C44" s="55">
        <v>0</v>
      </c>
      <c r="D44" s="55">
        <v>0</v>
      </c>
      <c r="E44" s="56"/>
      <c r="F44" s="55"/>
      <c r="G44" s="53">
        <v>0</v>
      </c>
      <c r="H44" s="53">
        <v>0</v>
      </c>
      <c r="I44" s="53">
        <v>0</v>
      </c>
      <c r="J44" s="100">
        <f t="shared" si="13"/>
        <v>127583.7</v>
      </c>
      <c r="K44" s="100">
        <f t="shared" ref="K44:K51" si="14">L44+M44</f>
        <v>127583.7</v>
      </c>
      <c r="L44" s="133">
        <v>121204</v>
      </c>
      <c r="M44" s="133">
        <v>6379.7</v>
      </c>
      <c r="N44" s="105">
        <v>0</v>
      </c>
      <c r="O44" s="105">
        <v>0</v>
      </c>
      <c r="P44" s="105">
        <v>0</v>
      </c>
      <c r="Q44" s="100"/>
      <c r="R44" s="100"/>
      <c r="S44" s="100"/>
      <c r="T44" s="100"/>
      <c r="U44" s="105"/>
      <c r="V44" s="105"/>
      <c r="W44" s="105"/>
      <c r="X44" s="51"/>
      <c r="Y44" s="48"/>
      <c r="Z44" s="48"/>
      <c r="AA44" s="52"/>
      <c r="AB44" s="52"/>
      <c r="AC44" s="33"/>
      <c r="AD44" s="33"/>
      <c r="AE44" s="33"/>
      <c r="AF44" s="33"/>
      <c r="AG44" s="33"/>
      <c r="AH44" s="33"/>
      <c r="AI44" s="33"/>
      <c r="AJ44" s="33"/>
      <c r="AK44" s="33"/>
      <c r="AL44" s="33"/>
      <c r="AM44" s="33"/>
      <c r="AN44" s="33"/>
      <c r="AO44" s="33"/>
      <c r="AP44" s="33"/>
      <c r="AQ44" s="33"/>
      <c r="AR44" s="33"/>
      <c r="AS44" s="33"/>
      <c r="AT44" s="33"/>
      <c r="AU44" s="33"/>
      <c r="AV44" s="33"/>
      <c r="AW44" s="33"/>
      <c r="AX44" s="33"/>
      <c r="AY44" s="33"/>
      <c r="AZ44" s="33"/>
      <c r="BA44" s="33"/>
      <c r="BB44" s="33"/>
      <c r="BC44" s="33"/>
      <c r="BD44" s="33"/>
      <c r="BE44" s="33"/>
      <c r="BF44" s="33"/>
      <c r="BG44" s="33"/>
      <c r="BH44" s="33"/>
      <c r="BI44" s="33"/>
      <c r="BJ44" s="33"/>
      <c r="BK44" s="33"/>
      <c r="BL44" s="33"/>
      <c r="BM44" s="33"/>
      <c r="BN44" s="33"/>
      <c r="BO44" s="33"/>
      <c r="BP44" s="33"/>
      <c r="BQ44" s="33"/>
      <c r="BR44" s="33"/>
      <c r="BS44" s="33"/>
      <c r="BT44" s="33"/>
      <c r="BU44" s="33"/>
      <c r="BV44" s="33"/>
      <c r="BW44" s="33"/>
      <c r="BX44" s="33"/>
      <c r="BY44" s="33"/>
      <c r="BZ44" s="33"/>
      <c r="CA44" s="33"/>
      <c r="CB44" s="33"/>
      <c r="CC44" s="33"/>
      <c r="CD44" s="33"/>
      <c r="CE44" s="33"/>
      <c r="CF44" s="33"/>
      <c r="CG44" s="33"/>
      <c r="CH44" s="33"/>
      <c r="CI44" s="33"/>
    </row>
    <row r="45" spans="1:87" s="32" customFormat="1" ht="38.25" x14ac:dyDescent="0.2">
      <c r="A45" s="73" t="s">
        <v>20</v>
      </c>
      <c r="B45" s="46" t="s">
        <v>112</v>
      </c>
      <c r="C45" s="55">
        <v>0</v>
      </c>
      <c r="D45" s="55">
        <v>0</v>
      </c>
      <c r="E45" s="56"/>
      <c r="F45" s="55"/>
      <c r="G45" s="53">
        <v>0</v>
      </c>
      <c r="H45" s="53">
        <v>0</v>
      </c>
      <c r="I45" s="53">
        <v>0</v>
      </c>
      <c r="J45" s="100">
        <f t="shared" si="13"/>
        <v>27186.06</v>
      </c>
      <c r="K45" s="102">
        <f t="shared" si="14"/>
        <v>27186.06</v>
      </c>
      <c r="L45" s="133">
        <v>25826.7</v>
      </c>
      <c r="M45" s="133">
        <v>1359.36</v>
      </c>
      <c r="N45" s="105">
        <v>0</v>
      </c>
      <c r="O45" s="105">
        <v>0</v>
      </c>
      <c r="P45" s="105">
        <v>0</v>
      </c>
      <c r="Q45" s="100"/>
      <c r="R45" s="102"/>
      <c r="S45" s="102"/>
      <c r="T45" s="102"/>
      <c r="U45" s="105"/>
      <c r="V45" s="105"/>
      <c r="W45" s="105"/>
      <c r="X45" s="51"/>
      <c r="Y45" s="48"/>
      <c r="Z45" s="48"/>
      <c r="AA45" s="52"/>
      <c r="AB45" s="52"/>
      <c r="AC45" s="33"/>
      <c r="AD45" s="33"/>
      <c r="AE45" s="33"/>
      <c r="AF45" s="33"/>
      <c r="AG45" s="33"/>
      <c r="AH45" s="33"/>
      <c r="AI45" s="33"/>
      <c r="AJ45" s="33"/>
      <c r="AK45" s="33"/>
      <c r="AL45" s="33"/>
      <c r="AM45" s="33"/>
      <c r="AN45" s="33"/>
      <c r="AO45" s="33"/>
      <c r="AP45" s="33"/>
      <c r="AQ45" s="33"/>
      <c r="AR45" s="33"/>
      <c r="AS45" s="33"/>
      <c r="AT45" s="33"/>
      <c r="AU45" s="33"/>
      <c r="AV45" s="33"/>
      <c r="AW45" s="33"/>
      <c r="AX45" s="33"/>
      <c r="AY45" s="33"/>
      <c r="AZ45" s="33"/>
      <c r="BA45" s="33"/>
      <c r="BB45" s="33"/>
      <c r="BC45" s="33"/>
      <c r="BD45" s="33"/>
      <c r="BE45" s="33"/>
      <c r="BF45" s="33"/>
      <c r="BG45" s="33"/>
      <c r="BH45" s="33"/>
      <c r="BI45" s="33"/>
      <c r="BJ45" s="33"/>
      <c r="BK45" s="33"/>
      <c r="BL45" s="33"/>
      <c r="BM45" s="33"/>
      <c r="BN45" s="33"/>
      <c r="BO45" s="33"/>
      <c r="BP45" s="33"/>
      <c r="BQ45" s="33"/>
      <c r="BR45" s="33"/>
      <c r="BS45" s="33"/>
      <c r="BT45" s="33"/>
      <c r="BU45" s="33"/>
      <c r="BV45" s="33"/>
      <c r="BW45" s="33"/>
      <c r="BX45" s="33"/>
      <c r="BY45" s="33"/>
      <c r="BZ45" s="33"/>
      <c r="CA45" s="33"/>
      <c r="CB45" s="33"/>
      <c r="CC45" s="33"/>
      <c r="CD45" s="33"/>
      <c r="CE45" s="33"/>
      <c r="CF45" s="33"/>
      <c r="CG45" s="33"/>
      <c r="CH45" s="33"/>
      <c r="CI45" s="33"/>
    </row>
    <row r="46" spans="1:87" s="32" customFormat="1" ht="38.25" x14ac:dyDescent="0.2">
      <c r="A46" s="73" t="s">
        <v>20</v>
      </c>
      <c r="B46" s="46" t="s">
        <v>113</v>
      </c>
      <c r="C46" s="55">
        <v>0</v>
      </c>
      <c r="D46" s="55">
        <v>0</v>
      </c>
      <c r="E46" s="56"/>
      <c r="F46" s="55"/>
      <c r="G46" s="53">
        <v>0</v>
      </c>
      <c r="H46" s="53">
        <v>0</v>
      </c>
      <c r="I46" s="53">
        <v>0</v>
      </c>
      <c r="J46" s="100">
        <f t="shared" si="13"/>
        <v>62969.15</v>
      </c>
      <c r="K46" s="102">
        <f t="shared" si="14"/>
        <v>62969.15</v>
      </c>
      <c r="L46" s="133">
        <v>59820.6</v>
      </c>
      <c r="M46" s="133">
        <v>3148.55</v>
      </c>
      <c r="N46" s="105">
        <v>0</v>
      </c>
      <c r="O46" s="105">
        <v>0</v>
      </c>
      <c r="P46" s="105">
        <v>0</v>
      </c>
      <c r="Q46" s="100"/>
      <c r="R46" s="102"/>
      <c r="S46" s="102"/>
      <c r="T46" s="102"/>
      <c r="U46" s="105"/>
      <c r="V46" s="105"/>
      <c r="W46" s="105"/>
      <c r="X46" s="51"/>
      <c r="Y46" s="48"/>
      <c r="Z46" s="48"/>
      <c r="AA46" s="52"/>
      <c r="AB46" s="52"/>
      <c r="AC46" s="33"/>
      <c r="AD46" s="33"/>
      <c r="AE46" s="33"/>
      <c r="AF46" s="33"/>
      <c r="AG46" s="33"/>
      <c r="AH46" s="33"/>
      <c r="AI46" s="33"/>
      <c r="AJ46" s="33"/>
      <c r="AK46" s="33"/>
      <c r="AL46" s="33"/>
      <c r="AM46" s="33"/>
      <c r="AN46" s="33"/>
      <c r="AO46" s="33"/>
      <c r="AP46" s="33"/>
      <c r="AQ46" s="33"/>
      <c r="AR46" s="33"/>
      <c r="AS46" s="33"/>
      <c r="AT46" s="33"/>
      <c r="AU46" s="33"/>
      <c r="AV46" s="33"/>
      <c r="AW46" s="33"/>
      <c r="AX46" s="33"/>
      <c r="AY46" s="33"/>
      <c r="AZ46" s="33"/>
      <c r="BA46" s="33"/>
      <c r="BB46" s="33"/>
      <c r="BC46" s="33"/>
      <c r="BD46" s="33"/>
      <c r="BE46" s="33"/>
      <c r="BF46" s="33"/>
      <c r="BG46" s="33"/>
      <c r="BH46" s="33"/>
      <c r="BI46" s="33"/>
      <c r="BJ46" s="33"/>
      <c r="BK46" s="33"/>
      <c r="BL46" s="33"/>
      <c r="BM46" s="33"/>
      <c r="BN46" s="33"/>
      <c r="BO46" s="33"/>
      <c r="BP46" s="33"/>
      <c r="BQ46" s="33"/>
      <c r="BR46" s="33"/>
      <c r="BS46" s="33"/>
      <c r="BT46" s="33"/>
      <c r="BU46" s="33"/>
      <c r="BV46" s="33"/>
      <c r="BW46" s="33"/>
      <c r="BX46" s="33"/>
      <c r="BY46" s="33"/>
      <c r="BZ46" s="33"/>
      <c r="CA46" s="33"/>
      <c r="CB46" s="33"/>
      <c r="CC46" s="33"/>
      <c r="CD46" s="33"/>
      <c r="CE46" s="33"/>
      <c r="CF46" s="33"/>
      <c r="CG46" s="33"/>
      <c r="CH46" s="33"/>
      <c r="CI46" s="33"/>
    </row>
    <row r="47" spans="1:87" s="32" customFormat="1" ht="51" x14ac:dyDescent="0.2">
      <c r="A47" s="73" t="s">
        <v>20</v>
      </c>
      <c r="B47" s="46" t="s">
        <v>114</v>
      </c>
      <c r="C47" s="55">
        <v>0</v>
      </c>
      <c r="D47" s="55">
        <v>0</v>
      </c>
      <c r="E47" s="56"/>
      <c r="F47" s="55"/>
      <c r="G47" s="53">
        <v>0</v>
      </c>
      <c r="H47" s="53">
        <v>0</v>
      </c>
      <c r="I47" s="53">
        <v>0</v>
      </c>
      <c r="J47" s="100">
        <f t="shared" si="13"/>
        <v>65807.489999999991</v>
      </c>
      <c r="K47" s="102">
        <f t="shared" si="14"/>
        <v>65807.489999999991</v>
      </c>
      <c r="L47" s="133">
        <v>62175.199999999997</v>
      </c>
      <c r="M47" s="133">
        <v>3632.29</v>
      </c>
      <c r="N47" s="105">
        <v>0</v>
      </c>
      <c r="O47" s="105">
        <v>0</v>
      </c>
      <c r="P47" s="105">
        <v>0</v>
      </c>
      <c r="Q47" s="100"/>
      <c r="R47" s="102"/>
      <c r="S47" s="102"/>
      <c r="T47" s="102"/>
      <c r="U47" s="105"/>
      <c r="V47" s="105"/>
      <c r="W47" s="105"/>
      <c r="X47" s="51"/>
      <c r="Y47" s="48"/>
      <c r="Z47" s="48"/>
      <c r="AA47" s="52"/>
      <c r="AB47" s="52"/>
      <c r="AC47" s="33"/>
      <c r="AD47" s="33"/>
      <c r="AE47" s="33"/>
      <c r="AF47" s="33"/>
      <c r="AG47" s="33"/>
      <c r="AH47" s="33"/>
      <c r="AI47" s="33"/>
      <c r="AJ47" s="33"/>
      <c r="AK47" s="33"/>
      <c r="AL47" s="33"/>
      <c r="AM47" s="33"/>
      <c r="AN47" s="33"/>
      <c r="AO47" s="33"/>
      <c r="AP47" s="33"/>
      <c r="AQ47" s="33"/>
      <c r="AR47" s="33"/>
      <c r="AS47" s="33"/>
      <c r="AT47" s="33"/>
      <c r="AU47" s="33"/>
      <c r="AV47" s="33"/>
      <c r="AW47" s="33"/>
      <c r="AX47" s="33"/>
      <c r="AY47" s="33"/>
      <c r="AZ47" s="33"/>
      <c r="BA47" s="33"/>
      <c r="BB47" s="33"/>
      <c r="BC47" s="33"/>
      <c r="BD47" s="33"/>
      <c r="BE47" s="33"/>
      <c r="BF47" s="33"/>
      <c r="BG47" s="33"/>
      <c r="BH47" s="33"/>
      <c r="BI47" s="33"/>
      <c r="BJ47" s="33"/>
      <c r="BK47" s="33"/>
      <c r="BL47" s="33"/>
      <c r="BM47" s="33"/>
      <c r="BN47" s="33"/>
      <c r="BO47" s="33"/>
      <c r="BP47" s="33"/>
      <c r="BQ47" s="33"/>
      <c r="BR47" s="33"/>
      <c r="BS47" s="33"/>
      <c r="BT47" s="33"/>
      <c r="BU47" s="33"/>
      <c r="BV47" s="33"/>
      <c r="BW47" s="33"/>
      <c r="BX47" s="33"/>
      <c r="BY47" s="33"/>
      <c r="BZ47" s="33"/>
      <c r="CA47" s="33"/>
      <c r="CB47" s="33"/>
      <c r="CC47" s="33"/>
      <c r="CD47" s="33"/>
      <c r="CE47" s="33"/>
      <c r="CF47" s="33"/>
      <c r="CG47" s="33"/>
      <c r="CH47" s="33"/>
      <c r="CI47" s="33"/>
    </row>
    <row r="48" spans="1:87" s="32" customFormat="1" ht="38.25" x14ac:dyDescent="0.2">
      <c r="A48" s="73" t="s">
        <v>20</v>
      </c>
      <c r="B48" s="46" t="s">
        <v>115</v>
      </c>
      <c r="C48" s="55">
        <v>0</v>
      </c>
      <c r="D48" s="55">
        <v>0</v>
      </c>
      <c r="E48" s="56"/>
      <c r="F48" s="55"/>
      <c r="G48" s="53">
        <v>0</v>
      </c>
      <c r="H48" s="53">
        <v>0</v>
      </c>
      <c r="I48" s="53">
        <v>0</v>
      </c>
      <c r="J48" s="100">
        <f t="shared" si="13"/>
        <v>46326.400000000001</v>
      </c>
      <c r="K48" s="102">
        <f t="shared" si="14"/>
        <v>46326.400000000001</v>
      </c>
      <c r="L48" s="133">
        <v>44010.1</v>
      </c>
      <c r="M48" s="133">
        <v>2316.3000000000002</v>
      </c>
      <c r="N48" s="105">
        <v>0</v>
      </c>
      <c r="O48" s="105">
        <v>0</v>
      </c>
      <c r="P48" s="105">
        <v>0</v>
      </c>
      <c r="Q48" s="100"/>
      <c r="R48" s="102"/>
      <c r="S48" s="102"/>
      <c r="T48" s="102"/>
      <c r="U48" s="105"/>
      <c r="V48" s="105"/>
      <c r="W48" s="105"/>
      <c r="X48" s="51"/>
      <c r="Y48" s="48"/>
      <c r="Z48" s="48"/>
      <c r="AA48" s="52"/>
      <c r="AB48" s="52"/>
      <c r="AC48" s="33"/>
      <c r="AD48" s="33"/>
      <c r="AE48" s="33"/>
      <c r="AF48" s="33"/>
      <c r="AG48" s="33"/>
      <c r="AH48" s="33"/>
      <c r="AI48" s="33"/>
      <c r="AJ48" s="33"/>
      <c r="AK48" s="33"/>
      <c r="AL48" s="33"/>
      <c r="AM48" s="33"/>
      <c r="AN48" s="33"/>
      <c r="AO48" s="33"/>
      <c r="AP48" s="33"/>
      <c r="AQ48" s="33"/>
      <c r="AR48" s="33"/>
      <c r="AS48" s="33"/>
      <c r="AT48" s="33"/>
      <c r="AU48" s="33"/>
      <c r="AV48" s="33"/>
      <c r="AW48" s="33"/>
      <c r="AX48" s="33"/>
      <c r="AY48" s="33"/>
      <c r="AZ48" s="33"/>
      <c r="BA48" s="33"/>
      <c r="BB48" s="33"/>
      <c r="BC48" s="33"/>
      <c r="BD48" s="33"/>
      <c r="BE48" s="33"/>
      <c r="BF48" s="33"/>
      <c r="BG48" s="33"/>
      <c r="BH48" s="33"/>
      <c r="BI48" s="33"/>
      <c r="BJ48" s="33"/>
      <c r="BK48" s="33"/>
      <c r="BL48" s="33"/>
      <c r="BM48" s="33"/>
      <c r="BN48" s="33"/>
      <c r="BO48" s="33"/>
      <c r="BP48" s="33"/>
      <c r="BQ48" s="33"/>
      <c r="BR48" s="33"/>
      <c r="BS48" s="33"/>
      <c r="BT48" s="33"/>
      <c r="BU48" s="33"/>
      <c r="BV48" s="33"/>
      <c r="BW48" s="33"/>
      <c r="BX48" s="33"/>
      <c r="BY48" s="33"/>
      <c r="BZ48" s="33"/>
      <c r="CA48" s="33"/>
      <c r="CB48" s="33"/>
      <c r="CC48" s="33"/>
      <c r="CD48" s="33"/>
      <c r="CE48" s="33"/>
      <c r="CF48" s="33"/>
      <c r="CG48" s="33"/>
      <c r="CH48" s="33"/>
      <c r="CI48" s="33"/>
    </row>
    <row r="49" spans="1:87" s="32" customFormat="1" ht="63.75" x14ac:dyDescent="0.2">
      <c r="A49" s="73" t="s">
        <v>20</v>
      </c>
      <c r="B49" s="46" t="s">
        <v>116</v>
      </c>
      <c r="C49" s="55">
        <v>0</v>
      </c>
      <c r="D49" s="55">
        <v>0</v>
      </c>
      <c r="E49" s="56"/>
      <c r="F49" s="55"/>
      <c r="G49" s="53">
        <v>0</v>
      </c>
      <c r="H49" s="53">
        <v>0</v>
      </c>
      <c r="I49" s="53">
        <v>0</v>
      </c>
      <c r="J49" s="100">
        <f t="shared" si="13"/>
        <v>106064.2</v>
      </c>
      <c r="K49" s="102">
        <f t="shared" si="14"/>
        <v>106064.2</v>
      </c>
      <c r="L49" s="133">
        <v>100760.9</v>
      </c>
      <c r="M49" s="133">
        <v>5303.3</v>
      </c>
      <c r="N49" s="105">
        <v>0</v>
      </c>
      <c r="O49" s="105">
        <v>0</v>
      </c>
      <c r="P49" s="105">
        <v>0</v>
      </c>
      <c r="Q49" s="100"/>
      <c r="R49" s="102"/>
      <c r="S49" s="102"/>
      <c r="T49" s="102"/>
      <c r="U49" s="105"/>
      <c r="V49" s="105"/>
      <c r="W49" s="105"/>
      <c r="X49" s="51"/>
      <c r="Y49" s="48"/>
      <c r="Z49" s="48"/>
      <c r="AA49" s="52"/>
      <c r="AB49" s="52"/>
      <c r="AC49" s="33"/>
      <c r="AD49" s="33"/>
      <c r="AE49" s="33"/>
      <c r="AF49" s="33"/>
      <c r="AG49" s="33"/>
      <c r="AH49" s="33"/>
      <c r="AI49" s="33"/>
      <c r="AJ49" s="33"/>
      <c r="AK49" s="33"/>
      <c r="AL49" s="33"/>
      <c r="AM49" s="33"/>
      <c r="AN49" s="33"/>
      <c r="AO49" s="33"/>
      <c r="AP49" s="33"/>
      <c r="AQ49" s="33"/>
      <c r="AR49" s="33"/>
      <c r="AS49" s="33"/>
      <c r="AT49" s="33"/>
      <c r="AU49" s="33"/>
      <c r="AV49" s="33"/>
      <c r="AW49" s="33"/>
      <c r="AX49" s="33"/>
      <c r="AY49" s="33"/>
      <c r="AZ49" s="33"/>
      <c r="BA49" s="33"/>
      <c r="BB49" s="33"/>
      <c r="BC49" s="33"/>
      <c r="BD49" s="33"/>
      <c r="BE49" s="33"/>
      <c r="BF49" s="33"/>
      <c r="BG49" s="33"/>
      <c r="BH49" s="33"/>
      <c r="BI49" s="33"/>
      <c r="BJ49" s="33"/>
      <c r="BK49" s="33"/>
      <c r="BL49" s="33"/>
      <c r="BM49" s="33"/>
      <c r="BN49" s="33"/>
      <c r="BO49" s="33"/>
      <c r="BP49" s="33"/>
      <c r="BQ49" s="33"/>
      <c r="BR49" s="33"/>
      <c r="BS49" s="33"/>
      <c r="BT49" s="33"/>
      <c r="BU49" s="33"/>
      <c r="BV49" s="33"/>
      <c r="BW49" s="33"/>
      <c r="BX49" s="33"/>
      <c r="BY49" s="33"/>
      <c r="BZ49" s="33"/>
      <c r="CA49" s="33"/>
      <c r="CB49" s="33"/>
      <c r="CC49" s="33"/>
      <c r="CD49" s="33"/>
      <c r="CE49" s="33"/>
      <c r="CF49" s="33"/>
      <c r="CG49" s="33"/>
      <c r="CH49" s="33"/>
      <c r="CI49" s="33"/>
    </row>
    <row r="50" spans="1:87" s="32" customFormat="1" ht="63.75" x14ac:dyDescent="0.2">
      <c r="A50" s="73" t="s">
        <v>20</v>
      </c>
      <c r="B50" s="46" t="s">
        <v>117</v>
      </c>
      <c r="C50" s="55">
        <v>0</v>
      </c>
      <c r="D50" s="55">
        <v>0</v>
      </c>
      <c r="E50" s="56"/>
      <c r="F50" s="55"/>
      <c r="G50" s="53">
        <v>0</v>
      </c>
      <c r="H50" s="53">
        <v>0</v>
      </c>
      <c r="I50" s="53">
        <v>0</v>
      </c>
      <c r="J50" s="100">
        <f t="shared" si="13"/>
        <v>21131.199999999997</v>
      </c>
      <c r="K50" s="102">
        <f t="shared" si="14"/>
        <v>21131.199999999997</v>
      </c>
      <c r="L50" s="133">
        <v>20074.599999999999</v>
      </c>
      <c r="M50" s="133">
        <v>1056.5999999999999</v>
      </c>
      <c r="N50" s="105">
        <v>0</v>
      </c>
      <c r="O50" s="105">
        <v>0</v>
      </c>
      <c r="P50" s="105">
        <v>0</v>
      </c>
      <c r="Q50" s="100"/>
      <c r="R50" s="102"/>
      <c r="S50" s="102"/>
      <c r="T50" s="102"/>
      <c r="U50" s="105"/>
      <c r="V50" s="105"/>
      <c r="W50" s="105"/>
      <c r="X50" s="51"/>
      <c r="Y50" s="48"/>
      <c r="Z50" s="48"/>
      <c r="AA50" s="52"/>
      <c r="AB50" s="52"/>
      <c r="AC50" s="33"/>
      <c r="AD50" s="33"/>
      <c r="AE50" s="33"/>
      <c r="AF50" s="33"/>
      <c r="AG50" s="33"/>
      <c r="AH50" s="33"/>
      <c r="AI50" s="33"/>
      <c r="AJ50" s="33"/>
      <c r="AK50" s="33"/>
      <c r="AL50" s="33"/>
      <c r="AM50" s="33"/>
      <c r="AN50" s="33"/>
      <c r="AO50" s="33"/>
      <c r="AP50" s="33"/>
      <c r="AQ50" s="33"/>
      <c r="AR50" s="33"/>
      <c r="AS50" s="33"/>
      <c r="AT50" s="33"/>
      <c r="AU50" s="33"/>
      <c r="AV50" s="33"/>
      <c r="AW50" s="33"/>
      <c r="AX50" s="33"/>
      <c r="AY50" s="33"/>
      <c r="AZ50" s="33"/>
      <c r="BA50" s="33"/>
      <c r="BB50" s="33"/>
      <c r="BC50" s="33"/>
      <c r="BD50" s="33"/>
      <c r="BE50" s="33"/>
      <c r="BF50" s="33"/>
      <c r="BG50" s="33"/>
      <c r="BH50" s="33"/>
      <c r="BI50" s="33"/>
      <c r="BJ50" s="33"/>
      <c r="BK50" s="33"/>
      <c r="BL50" s="33"/>
      <c r="BM50" s="33"/>
      <c r="BN50" s="33"/>
      <c r="BO50" s="33"/>
      <c r="BP50" s="33"/>
      <c r="BQ50" s="33"/>
      <c r="BR50" s="33"/>
      <c r="BS50" s="33"/>
      <c r="BT50" s="33"/>
      <c r="BU50" s="33"/>
      <c r="BV50" s="33"/>
      <c r="BW50" s="33"/>
      <c r="BX50" s="33"/>
      <c r="BY50" s="33"/>
      <c r="BZ50" s="33"/>
      <c r="CA50" s="33"/>
      <c r="CB50" s="33"/>
      <c r="CC50" s="33"/>
      <c r="CD50" s="33"/>
      <c r="CE50" s="33"/>
      <c r="CF50" s="33"/>
      <c r="CG50" s="33"/>
      <c r="CH50" s="33"/>
      <c r="CI50" s="33"/>
    </row>
    <row r="51" spans="1:87" s="32" customFormat="1" ht="38.25" x14ac:dyDescent="0.2">
      <c r="A51" s="73" t="s">
        <v>20</v>
      </c>
      <c r="B51" s="46" t="s">
        <v>118</v>
      </c>
      <c r="C51" s="55">
        <v>0</v>
      </c>
      <c r="D51" s="55">
        <v>0</v>
      </c>
      <c r="E51" s="56"/>
      <c r="F51" s="55"/>
      <c r="G51" s="53">
        <v>0</v>
      </c>
      <c r="H51" s="53">
        <v>0</v>
      </c>
      <c r="I51" s="53">
        <v>0</v>
      </c>
      <c r="J51" s="98">
        <f>K51</f>
        <v>1053088.22747</v>
      </c>
      <c r="K51" s="102">
        <f t="shared" si="14"/>
        <v>1053088.22747</v>
      </c>
      <c r="L51" s="133">
        <v>1000433.81147</v>
      </c>
      <c r="M51" s="133">
        <v>52654.415999999997</v>
      </c>
      <c r="N51" s="105">
        <v>0</v>
      </c>
      <c r="O51" s="105">
        <v>0</v>
      </c>
      <c r="P51" s="105">
        <v>0</v>
      </c>
      <c r="Q51" s="108">
        <f>R51+W51</f>
        <v>887341.06499999994</v>
      </c>
      <c r="R51" s="109">
        <f>S51+T51+U51+V51</f>
        <v>887341.06499999994</v>
      </c>
      <c r="S51" s="109">
        <v>44367.0697</v>
      </c>
      <c r="T51" s="109">
        <v>842973.99529999995</v>
      </c>
      <c r="U51" s="105">
        <v>0</v>
      </c>
      <c r="V51" s="105">
        <v>0</v>
      </c>
      <c r="W51" s="105">
        <v>0</v>
      </c>
      <c r="X51" s="51"/>
      <c r="Y51" s="48"/>
      <c r="Z51" s="48"/>
      <c r="AA51" s="52"/>
      <c r="AB51" s="52"/>
      <c r="AC51" s="33"/>
      <c r="AD51" s="33"/>
      <c r="AE51" s="33"/>
      <c r="AF51" s="33"/>
      <c r="AG51" s="33"/>
      <c r="AH51" s="33"/>
      <c r="AI51" s="33"/>
      <c r="AJ51" s="33"/>
      <c r="AK51" s="33"/>
      <c r="AL51" s="33"/>
      <c r="AM51" s="33"/>
      <c r="AN51" s="33"/>
      <c r="AO51" s="33"/>
      <c r="AP51" s="33"/>
      <c r="AQ51" s="33"/>
      <c r="AR51" s="33"/>
      <c r="AS51" s="33"/>
      <c r="AT51" s="33"/>
      <c r="AU51" s="33"/>
      <c r="AV51" s="33"/>
      <c r="AW51" s="33"/>
      <c r="AX51" s="33"/>
      <c r="AY51" s="33"/>
      <c r="AZ51" s="33"/>
      <c r="BA51" s="33"/>
      <c r="BB51" s="33"/>
      <c r="BC51" s="33"/>
      <c r="BD51" s="33"/>
      <c r="BE51" s="33"/>
      <c r="BF51" s="33"/>
      <c r="BG51" s="33"/>
      <c r="BH51" s="33"/>
      <c r="BI51" s="33"/>
      <c r="BJ51" s="33"/>
      <c r="BK51" s="33"/>
      <c r="BL51" s="33"/>
      <c r="BM51" s="33"/>
      <c r="BN51" s="33"/>
      <c r="BO51" s="33"/>
      <c r="BP51" s="33"/>
      <c r="BQ51" s="33"/>
      <c r="BR51" s="33"/>
      <c r="BS51" s="33"/>
      <c r="BT51" s="33"/>
      <c r="BU51" s="33"/>
      <c r="BV51" s="33"/>
      <c r="BW51" s="33"/>
      <c r="BX51" s="33"/>
      <c r="BY51" s="33"/>
      <c r="BZ51" s="33"/>
      <c r="CA51" s="33"/>
      <c r="CB51" s="33"/>
      <c r="CC51" s="33"/>
      <c r="CD51" s="33"/>
      <c r="CE51" s="33"/>
      <c r="CF51" s="33"/>
      <c r="CG51" s="33"/>
      <c r="CH51" s="33"/>
      <c r="CI51" s="33"/>
    </row>
    <row r="52" spans="1:87" s="32" customFormat="1" ht="63.75" x14ac:dyDescent="0.2">
      <c r="A52" s="73" t="s">
        <v>20</v>
      </c>
      <c r="B52" s="46" t="s">
        <v>166</v>
      </c>
      <c r="C52" s="55"/>
      <c r="D52" s="55"/>
      <c r="E52" s="56"/>
      <c r="F52" s="55"/>
      <c r="G52" s="53"/>
      <c r="H52" s="53"/>
      <c r="I52" s="53"/>
      <c r="J52" s="98">
        <f>K52</f>
        <v>55000</v>
      </c>
      <c r="K52" s="105">
        <f>L52+M52</f>
        <v>55000</v>
      </c>
      <c r="L52" s="105">
        <v>0</v>
      </c>
      <c r="M52" s="105">
        <v>55000</v>
      </c>
      <c r="N52" s="105"/>
      <c r="O52" s="105"/>
      <c r="P52" s="105"/>
      <c r="Q52" s="108"/>
      <c r="R52" s="109"/>
      <c r="S52" s="109"/>
      <c r="T52" s="109"/>
      <c r="U52" s="105"/>
      <c r="V52" s="105"/>
      <c r="W52" s="105"/>
      <c r="X52" s="51"/>
      <c r="Y52" s="48"/>
      <c r="Z52" s="48"/>
      <c r="AA52" s="52"/>
      <c r="AB52" s="52"/>
      <c r="AC52" s="33"/>
      <c r="AD52" s="33"/>
      <c r="AE52" s="33"/>
      <c r="AF52" s="33"/>
      <c r="AG52" s="33"/>
      <c r="AH52" s="33"/>
      <c r="AI52" s="33"/>
      <c r="AJ52" s="33"/>
      <c r="AK52" s="33"/>
      <c r="AL52" s="33"/>
      <c r="AM52" s="33"/>
      <c r="AN52" s="33"/>
      <c r="AO52" s="33"/>
      <c r="AP52" s="33"/>
      <c r="AQ52" s="33"/>
      <c r="AR52" s="33"/>
      <c r="AS52" s="33"/>
      <c r="AT52" s="33"/>
      <c r="AU52" s="33"/>
      <c r="AV52" s="33"/>
      <c r="AW52" s="33"/>
      <c r="AX52" s="33"/>
      <c r="AY52" s="33"/>
      <c r="AZ52" s="33"/>
      <c r="BA52" s="33"/>
      <c r="BB52" s="33"/>
      <c r="BC52" s="33"/>
      <c r="BD52" s="33"/>
      <c r="BE52" s="33"/>
      <c r="BF52" s="33"/>
      <c r="BG52" s="33"/>
      <c r="BH52" s="33"/>
      <c r="BI52" s="33"/>
      <c r="BJ52" s="33"/>
      <c r="BK52" s="33"/>
      <c r="BL52" s="33"/>
      <c r="BM52" s="33"/>
      <c r="BN52" s="33"/>
      <c r="BO52" s="33"/>
      <c r="BP52" s="33"/>
      <c r="BQ52" s="33"/>
      <c r="BR52" s="33"/>
      <c r="BS52" s="33"/>
      <c r="BT52" s="33"/>
      <c r="BU52" s="33"/>
      <c r="BV52" s="33"/>
      <c r="BW52" s="33"/>
      <c r="BX52" s="33"/>
      <c r="BY52" s="33"/>
      <c r="BZ52" s="33"/>
      <c r="CA52" s="33"/>
      <c r="CB52" s="33"/>
      <c r="CC52" s="33"/>
      <c r="CD52" s="33"/>
      <c r="CE52" s="33"/>
      <c r="CF52" s="33"/>
      <c r="CG52" s="33"/>
      <c r="CH52" s="33"/>
      <c r="CI52" s="33"/>
    </row>
    <row r="53" spans="1:87" s="32" customFormat="1" ht="38.25" x14ac:dyDescent="0.2">
      <c r="A53" s="73" t="s">
        <v>20</v>
      </c>
      <c r="B53" s="46" t="s">
        <v>119</v>
      </c>
      <c r="C53" s="55">
        <v>0</v>
      </c>
      <c r="D53" s="55">
        <v>0</v>
      </c>
      <c r="E53" s="56"/>
      <c r="F53" s="55"/>
      <c r="G53" s="53">
        <v>0</v>
      </c>
      <c r="H53" s="53">
        <v>0</v>
      </c>
      <c r="I53" s="53">
        <v>0</v>
      </c>
      <c r="J53" s="98">
        <v>0</v>
      </c>
      <c r="K53" s="105">
        <v>0</v>
      </c>
      <c r="L53" s="105">
        <v>0</v>
      </c>
      <c r="M53" s="105">
        <v>0</v>
      </c>
      <c r="N53" s="105">
        <v>0</v>
      </c>
      <c r="O53" s="105">
        <v>0</v>
      </c>
      <c r="P53" s="105">
        <v>0</v>
      </c>
      <c r="Q53" s="108">
        <f>R53+W53</f>
        <v>1270918.1349999998</v>
      </c>
      <c r="R53" s="109">
        <f>S53+T53+U53+V53</f>
        <v>1270918.1349999998</v>
      </c>
      <c r="S53" s="105">
        <v>63545.9303</v>
      </c>
      <c r="T53" s="105">
        <v>1207372.2046999999</v>
      </c>
      <c r="U53" s="105">
        <v>0</v>
      </c>
      <c r="V53" s="105">
        <v>0</v>
      </c>
      <c r="W53" s="105">
        <v>0</v>
      </c>
      <c r="X53" s="51"/>
      <c r="Y53" s="48"/>
      <c r="Z53" s="48"/>
      <c r="AA53" s="52"/>
      <c r="AB53" s="52"/>
      <c r="AC53" s="33"/>
      <c r="AD53" s="33"/>
      <c r="AE53" s="33"/>
      <c r="AF53" s="33"/>
      <c r="AG53" s="33"/>
      <c r="AH53" s="33"/>
      <c r="AI53" s="33"/>
      <c r="AJ53" s="33"/>
      <c r="AK53" s="33"/>
      <c r="AL53" s="33"/>
      <c r="AM53" s="33"/>
      <c r="AN53" s="33"/>
      <c r="AO53" s="33"/>
      <c r="AP53" s="33"/>
      <c r="AQ53" s="33"/>
      <c r="AR53" s="33"/>
      <c r="AS53" s="33"/>
      <c r="AT53" s="33"/>
      <c r="AU53" s="33"/>
      <c r="AV53" s="33"/>
      <c r="AW53" s="33"/>
      <c r="AX53" s="33"/>
      <c r="AY53" s="33"/>
      <c r="AZ53" s="33"/>
      <c r="BA53" s="33"/>
      <c r="BB53" s="33"/>
      <c r="BC53" s="33"/>
      <c r="BD53" s="33"/>
      <c r="BE53" s="33"/>
      <c r="BF53" s="33"/>
      <c r="BG53" s="33"/>
      <c r="BH53" s="33"/>
      <c r="BI53" s="33"/>
      <c r="BJ53" s="33"/>
      <c r="BK53" s="33"/>
      <c r="BL53" s="33"/>
      <c r="BM53" s="33"/>
      <c r="BN53" s="33"/>
      <c r="BO53" s="33"/>
      <c r="BP53" s="33"/>
      <c r="BQ53" s="33"/>
      <c r="BR53" s="33"/>
      <c r="BS53" s="33"/>
      <c r="BT53" s="33"/>
      <c r="BU53" s="33"/>
      <c r="BV53" s="33"/>
      <c r="BW53" s="33"/>
      <c r="BX53" s="33"/>
      <c r="BY53" s="33"/>
      <c r="BZ53" s="33"/>
      <c r="CA53" s="33"/>
      <c r="CB53" s="33"/>
      <c r="CC53" s="33"/>
      <c r="CD53" s="33"/>
      <c r="CE53" s="33"/>
      <c r="CF53" s="33"/>
      <c r="CG53" s="33"/>
      <c r="CH53" s="33"/>
      <c r="CI53" s="33"/>
    </row>
    <row r="54" spans="1:87" s="152" customFormat="1" ht="25.5" x14ac:dyDescent="0.2">
      <c r="A54" s="151"/>
      <c r="B54" s="92" t="s">
        <v>41</v>
      </c>
      <c r="C54" s="95">
        <f t="shared" ref="C54:AB54" si="15">SUM(C55:C55)</f>
        <v>72584.920000000013</v>
      </c>
      <c r="D54" s="95">
        <f t="shared" si="15"/>
        <v>72584.920000000013</v>
      </c>
      <c r="E54" s="95">
        <f t="shared" si="15"/>
        <v>36032.315000000002</v>
      </c>
      <c r="F54" s="95">
        <f t="shared" si="15"/>
        <v>36552.605000000003</v>
      </c>
      <c r="G54" s="95">
        <f t="shared" si="15"/>
        <v>0</v>
      </c>
      <c r="H54" s="95">
        <f t="shared" si="15"/>
        <v>0</v>
      </c>
      <c r="I54" s="95">
        <f t="shared" si="15"/>
        <v>0</v>
      </c>
      <c r="J54" s="95">
        <f>SUM(J55:J55)</f>
        <v>261712.639</v>
      </c>
      <c r="K54" s="95">
        <f t="shared" si="15"/>
        <v>261712.639</v>
      </c>
      <c r="L54" s="95">
        <f t="shared" si="15"/>
        <v>2617.1390000000001</v>
      </c>
      <c r="M54" s="95">
        <f t="shared" si="15"/>
        <v>259095.5</v>
      </c>
      <c r="N54" s="95">
        <f t="shared" si="15"/>
        <v>0</v>
      </c>
      <c r="O54" s="95">
        <f t="shared" si="15"/>
        <v>0</v>
      </c>
      <c r="P54" s="95">
        <f t="shared" si="15"/>
        <v>0</v>
      </c>
      <c r="Q54" s="95">
        <f t="shared" si="15"/>
        <v>0</v>
      </c>
      <c r="R54" s="95">
        <f t="shared" si="15"/>
        <v>0</v>
      </c>
      <c r="S54" s="95">
        <f t="shared" si="15"/>
        <v>0</v>
      </c>
      <c r="T54" s="95">
        <f t="shared" si="15"/>
        <v>0</v>
      </c>
      <c r="U54" s="95">
        <f t="shared" si="15"/>
        <v>0</v>
      </c>
      <c r="V54" s="95">
        <f t="shared" si="15"/>
        <v>0</v>
      </c>
      <c r="W54" s="95">
        <f t="shared" si="15"/>
        <v>0</v>
      </c>
      <c r="X54" s="95">
        <f t="shared" si="15"/>
        <v>334297.55900000001</v>
      </c>
      <c r="Y54" s="95">
        <f t="shared" si="15"/>
        <v>334297.55900000001</v>
      </c>
      <c r="Z54" s="95">
        <f t="shared" si="15"/>
        <v>0</v>
      </c>
      <c r="AA54" s="95">
        <f t="shared" si="15"/>
        <v>0</v>
      </c>
      <c r="AB54" s="95">
        <f t="shared" si="15"/>
        <v>0</v>
      </c>
    </row>
    <row r="55" spans="1:87" s="22" customFormat="1" ht="38.25" x14ac:dyDescent="0.2">
      <c r="A55" s="26" t="s">
        <v>20</v>
      </c>
      <c r="B55" s="65" t="s">
        <v>42</v>
      </c>
      <c r="C55" s="55">
        <f t="shared" ref="C55" si="16">D55+I55</f>
        <v>72584.920000000013</v>
      </c>
      <c r="D55" s="55">
        <f t="shared" ref="D55" si="17">E55+F55+G55+H55</f>
        <v>72584.920000000013</v>
      </c>
      <c r="E55" s="56">
        <v>36032.315000000002</v>
      </c>
      <c r="F55" s="56">
        <v>36552.605000000003</v>
      </c>
      <c r="G55" s="56">
        <v>0</v>
      </c>
      <c r="H55" s="56">
        <v>0</v>
      </c>
      <c r="I55" s="56">
        <v>0</v>
      </c>
      <c r="J55" s="75">
        <f>K55+P55</f>
        <v>261712.639</v>
      </c>
      <c r="K55" s="75">
        <f t="shared" ref="K55" si="18">L55+M55+N55+O55</f>
        <v>261712.639</v>
      </c>
      <c r="L55" s="75">
        <v>2617.1390000000001</v>
      </c>
      <c r="M55" s="75">
        <v>259095.5</v>
      </c>
      <c r="N55" s="56">
        <v>0</v>
      </c>
      <c r="O55" s="56">
        <v>0</v>
      </c>
      <c r="P55" s="56">
        <v>0</v>
      </c>
      <c r="Q55" s="75"/>
      <c r="R55" s="75"/>
      <c r="S55" s="75"/>
      <c r="T55" s="75"/>
      <c r="U55" s="56"/>
      <c r="V55" s="56"/>
      <c r="W55" s="56"/>
      <c r="X55" s="55">
        <v>334297.55900000001</v>
      </c>
      <c r="Y55" s="55">
        <v>334297.55900000001</v>
      </c>
      <c r="Z55" s="55">
        <v>0</v>
      </c>
      <c r="AA55" s="55">
        <v>0</v>
      </c>
      <c r="AB55" s="55">
        <v>0</v>
      </c>
    </row>
    <row r="56" spans="1:87" s="152" customFormat="1" ht="25.5" x14ac:dyDescent="0.2">
      <c r="A56" s="151"/>
      <c r="B56" s="92" t="s">
        <v>47</v>
      </c>
      <c r="C56" s="95">
        <f t="shared" ref="C56:I56" si="19">SUM(C57:C67)</f>
        <v>2478492.0290000001</v>
      </c>
      <c r="D56" s="95">
        <f t="shared" si="19"/>
        <v>2478492.0290000001</v>
      </c>
      <c r="E56" s="95">
        <f t="shared" si="19"/>
        <v>70081.629000000001</v>
      </c>
      <c r="F56" s="95">
        <f t="shared" si="19"/>
        <v>2408410.4000000004</v>
      </c>
      <c r="G56" s="95">
        <f t="shared" si="19"/>
        <v>0</v>
      </c>
      <c r="H56" s="95">
        <f t="shared" si="19"/>
        <v>0</v>
      </c>
      <c r="I56" s="95">
        <f t="shared" si="19"/>
        <v>0</v>
      </c>
      <c r="J56" s="95">
        <f>SUM(J57:J67)</f>
        <v>6839938.5905799996</v>
      </c>
      <c r="K56" s="95">
        <f>SUM(K57:K67)</f>
        <v>6839938.5905799996</v>
      </c>
      <c r="L56" s="95">
        <f>SUM(L57:L67)</f>
        <v>68399.386790000004</v>
      </c>
      <c r="M56" s="95">
        <f>SUM(M57:M67)</f>
        <v>6771539.2037900006</v>
      </c>
      <c r="N56" s="95">
        <f>SUM(N57:N67)</f>
        <v>0</v>
      </c>
      <c r="O56" s="95">
        <f>SUM(O57:O67)</f>
        <v>0</v>
      </c>
      <c r="P56" s="95">
        <f>SUM(P57:P67)</f>
        <v>0</v>
      </c>
      <c r="Q56" s="95">
        <f>SUM(Q57:Q67)</f>
        <v>0</v>
      </c>
      <c r="R56" s="95">
        <f>SUM(R57:R67)</f>
        <v>0</v>
      </c>
      <c r="S56" s="95">
        <f>SUM(S57:S67)</f>
        <v>0</v>
      </c>
      <c r="T56" s="95">
        <f>SUM(T57:T67)</f>
        <v>0</v>
      </c>
      <c r="U56" s="95">
        <f>SUM(U57:U67)</f>
        <v>0</v>
      </c>
      <c r="V56" s="95">
        <f>SUM(V57:V67)</f>
        <v>0</v>
      </c>
      <c r="W56" s="95">
        <f>SUM(W57:W67)</f>
        <v>0</v>
      </c>
      <c r="X56" s="95">
        <f>SUM(X57:X67)</f>
        <v>8811225.2459999993</v>
      </c>
      <c r="Y56" s="95">
        <f>SUM(Y57:Y67)</f>
        <v>8811225.2459999993</v>
      </c>
      <c r="Z56" s="95">
        <f>SUM(Z57:Z67)</f>
        <v>0</v>
      </c>
      <c r="AA56" s="95">
        <f>SUM(AA57:AA67)</f>
        <v>0</v>
      </c>
      <c r="AB56" s="95">
        <f>SUM(AB57:AB67)</f>
        <v>0</v>
      </c>
    </row>
    <row r="57" spans="1:87" s="27" customFormat="1" ht="63.75" x14ac:dyDescent="0.2">
      <c r="A57" s="26" t="s">
        <v>20</v>
      </c>
      <c r="B57" s="65" t="s">
        <v>48</v>
      </c>
      <c r="C57" s="85">
        <v>434159.09299999999</v>
      </c>
      <c r="D57" s="85">
        <v>434159.09299999999</v>
      </c>
      <c r="E57" s="85">
        <v>4341.5929999999935</v>
      </c>
      <c r="F57" s="84">
        <v>429817.5</v>
      </c>
      <c r="G57" s="85">
        <v>0</v>
      </c>
      <c r="H57" s="85">
        <v>0</v>
      </c>
      <c r="I57" s="85">
        <v>0</v>
      </c>
      <c r="J57" s="55">
        <f>K57</f>
        <v>806881.01879</v>
      </c>
      <c r="K57" s="55">
        <f t="shared" ref="K57:K67" si="20">L57+M57+N57+O57</f>
        <v>806881.01879</v>
      </c>
      <c r="L57" s="119">
        <v>8068.80879</v>
      </c>
      <c r="M57" s="119">
        <v>798812.21</v>
      </c>
      <c r="N57" s="55">
        <v>0</v>
      </c>
      <c r="O57" s="55">
        <v>0</v>
      </c>
      <c r="P57" s="55">
        <v>0</v>
      </c>
      <c r="Q57" s="55"/>
      <c r="R57" s="55"/>
      <c r="S57" s="119"/>
      <c r="T57" s="119"/>
      <c r="U57" s="55"/>
      <c r="V57" s="55"/>
      <c r="W57" s="55"/>
      <c r="X57" s="54">
        <v>1241040.1129999999</v>
      </c>
      <c r="Y57" s="48">
        <v>1241040.1129999999</v>
      </c>
      <c r="Z57" s="48">
        <v>0</v>
      </c>
      <c r="AA57" s="48">
        <v>0</v>
      </c>
      <c r="AB57" s="48">
        <v>0</v>
      </c>
      <c r="AC57" s="29"/>
      <c r="AD57" s="29"/>
    </row>
    <row r="58" spans="1:87" s="27" customFormat="1" ht="63.75" x14ac:dyDescent="0.2">
      <c r="A58" s="26" t="s">
        <v>20</v>
      </c>
      <c r="B58" s="65" t="s">
        <v>49</v>
      </c>
      <c r="C58" s="85">
        <v>107575.65700000001</v>
      </c>
      <c r="D58" s="85">
        <v>107575.65700000001</v>
      </c>
      <c r="E58" s="85">
        <v>1075.7570000000123</v>
      </c>
      <c r="F58" s="85">
        <v>106499.9</v>
      </c>
      <c r="G58" s="85">
        <v>0</v>
      </c>
      <c r="H58" s="85">
        <v>0</v>
      </c>
      <c r="I58" s="85">
        <v>0</v>
      </c>
      <c r="J58" s="55">
        <f t="shared" ref="J58:J61" si="21">K58</f>
        <v>697167.37779000006</v>
      </c>
      <c r="K58" s="55">
        <f t="shared" si="20"/>
        <v>697167.37779000006</v>
      </c>
      <c r="L58" s="119">
        <v>6971.674</v>
      </c>
      <c r="M58" s="119">
        <v>690195.70379000006</v>
      </c>
      <c r="N58" s="55">
        <v>0</v>
      </c>
      <c r="O58" s="55">
        <v>0</v>
      </c>
      <c r="P58" s="55">
        <v>0</v>
      </c>
      <c r="Q58" s="55"/>
      <c r="R58" s="55"/>
      <c r="S58" s="119"/>
      <c r="T58" s="119"/>
      <c r="U58" s="55"/>
      <c r="V58" s="55"/>
      <c r="W58" s="55"/>
      <c r="X58" s="48">
        <v>735026.38500000001</v>
      </c>
      <c r="Y58" s="48">
        <v>735026.38500000001</v>
      </c>
      <c r="Z58" s="48">
        <v>0</v>
      </c>
      <c r="AA58" s="48">
        <v>0</v>
      </c>
      <c r="AB58" s="48">
        <v>0</v>
      </c>
      <c r="AC58" s="29"/>
      <c r="AD58" s="29"/>
    </row>
    <row r="59" spans="1:87" s="27" customFormat="1" ht="63.75" x14ac:dyDescent="0.2">
      <c r="A59" s="26" t="s">
        <v>20</v>
      </c>
      <c r="B59" s="65" t="s">
        <v>50</v>
      </c>
      <c r="C59" s="85">
        <v>107575.65700000001</v>
      </c>
      <c r="D59" s="85">
        <v>107575.65700000001</v>
      </c>
      <c r="E59" s="85">
        <v>1075.7570000000123</v>
      </c>
      <c r="F59" s="85">
        <v>106499.9</v>
      </c>
      <c r="G59" s="85">
        <v>0</v>
      </c>
      <c r="H59" s="85">
        <v>0</v>
      </c>
      <c r="I59" s="85">
        <v>0</v>
      </c>
      <c r="J59" s="55">
        <f t="shared" si="21"/>
        <v>697167.46400000004</v>
      </c>
      <c r="K59" s="55">
        <f t="shared" si="20"/>
        <v>697167.46400000004</v>
      </c>
      <c r="L59" s="119">
        <v>6971.674</v>
      </c>
      <c r="M59" s="119">
        <v>690195.79</v>
      </c>
      <c r="N59" s="55">
        <v>0</v>
      </c>
      <c r="O59" s="55">
        <v>0</v>
      </c>
      <c r="P59" s="55">
        <v>0</v>
      </c>
      <c r="Q59" s="55"/>
      <c r="R59" s="55"/>
      <c r="S59" s="119"/>
      <c r="T59" s="119"/>
      <c r="U59" s="55"/>
      <c r="V59" s="55"/>
      <c r="W59" s="55"/>
      <c r="X59" s="48">
        <v>735026.38500000001</v>
      </c>
      <c r="Y59" s="48">
        <v>735026.38500000001</v>
      </c>
      <c r="Z59" s="48">
        <v>0</v>
      </c>
      <c r="AA59" s="48">
        <v>0</v>
      </c>
      <c r="AB59" s="48">
        <v>0</v>
      </c>
      <c r="AC59" s="29"/>
      <c r="AD59" s="29"/>
    </row>
    <row r="60" spans="1:87" s="27" customFormat="1" ht="63.75" x14ac:dyDescent="0.2">
      <c r="A60" s="26" t="s">
        <v>20</v>
      </c>
      <c r="B60" s="65" t="s">
        <v>51</v>
      </c>
      <c r="C60" s="85">
        <v>107575.65700000001</v>
      </c>
      <c r="D60" s="85">
        <v>107575.65700000001</v>
      </c>
      <c r="E60" s="85">
        <v>1075.7570000000123</v>
      </c>
      <c r="F60" s="85">
        <v>106499.9</v>
      </c>
      <c r="G60" s="85">
        <v>0</v>
      </c>
      <c r="H60" s="85">
        <v>0</v>
      </c>
      <c r="I60" s="85">
        <v>0</v>
      </c>
      <c r="J60" s="55">
        <f t="shared" si="21"/>
        <v>697167.37399999995</v>
      </c>
      <c r="K60" s="55">
        <f t="shared" si="20"/>
        <v>697167.37399999995</v>
      </c>
      <c r="L60" s="119">
        <v>6971.674</v>
      </c>
      <c r="M60" s="119">
        <v>690195.7</v>
      </c>
      <c r="N60" s="55">
        <v>0</v>
      </c>
      <c r="O60" s="55">
        <v>0</v>
      </c>
      <c r="P60" s="55">
        <v>0</v>
      </c>
      <c r="Q60" s="55"/>
      <c r="R60" s="55"/>
      <c r="S60" s="119"/>
      <c r="T60" s="119"/>
      <c r="U60" s="55"/>
      <c r="V60" s="55"/>
      <c r="W60" s="55"/>
      <c r="X60" s="48">
        <v>735026.37399999995</v>
      </c>
      <c r="Y60" s="48">
        <v>735026.37399999995</v>
      </c>
      <c r="Z60" s="48">
        <v>0</v>
      </c>
      <c r="AA60" s="48">
        <v>0</v>
      </c>
      <c r="AB60" s="48">
        <v>0</v>
      </c>
      <c r="AC60" s="29"/>
      <c r="AD60" s="29"/>
    </row>
    <row r="61" spans="1:87" s="27" customFormat="1" ht="63.75" x14ac:dyDescent="0.2">
      <c r="A61" s="26" t="s">
        <v>20</v>
      </c>
      <c r="B61" s="65" t="s">
        <v>52</v>
      </c>
      <c r="C61" s="85">
        <v>107575.65700000001</v>
      </c>
      <c r="D61" s="85">
        <v>107575.65700000001</v>
      </c>
      <c r="E61" s="85">
        <v>1075.7570000000123</v>
      </c>
      <c r="F61" s="85">
        <v>106499.9</v>
      </c>
      <c r="G61" s="85">
        <v>0</v>
      </c>
      <c r="H61" s="85">
        <v>0</v>
      </c>
      <c r="I61" s="85">
        <v>0</v>
      </c>
      <c r="J61" s="55">
        <f t="shared" si="21"/>
        <v>697167.37399999995</v>
      </c>
      <c r="K61" s="55">
        <f t="shared" si="20"/>
        <v>697167.37399999995</v>
      </c>
      <c r="L61" s="119">
        <v>6971.674</v>
      </c>
      <c r="M61" s="119">
        <v>690195.7</v>
      </c>
      <c r="N61" s="55">
        <v>0</v>
      </c>
      <c r="O61" s="55">
        <v>0</v>
      </c>
      <c r="P61" s="55">
        <v>0</v>
      </c>
      <c r="Q61" s="55"/>
      <c r="R61" s="55"/>
      <c r="S61" s="119"/>
      <c r="T61" s="119"/>
      <c r="U61" s="55"/>
      <c r="V61" s="55"/>
      <c r="W61" s="55"/>
      <c r="X61" s="48">
        <v>735026.38500000001</v>
      </c>
      <c r="Y61" s="48">
        <v>735026.38500000001</v>
      </c>
      <c r="Z61" s="48">
        <v>0</v>
      </c>
      <c r="AA61" s="48">
        <v>0</v>
      </c>
      <c r="AB61" s="48">
        <v>0</v>
      </c>
      <c r="AC61" s="29"/>
      <c r="AD61" s="29"/>
    </row>
    <row r="62" spans="1:87" s="27" customFormat="1" ht="76.5" x14ac:dyDescent="0.2">
      <c r="A62" s="26" t="s">
        <v>20</v>
      </c>
      <c r="B62" s="65" t="s">
        <v>53</v>
      </c>
      <c r="C62" s="85">
        <v>107575.65700000001</v>
      </c>
      <c r="D62" s="85">
        <v>107575.65700000001</v>
      </c>
      <c r="E62" s="85">
        <v>1075.7570000000123</v>
      </c>
      <c r="F62" s="85">
        <v>106499.9</v>
      </c>
      <c r="G62" s="85">
        <v>0</v>
      </c>
      <c r="H62" s="85">
        <v>0</v>
      </c>
      <c r="I62" s="85">
        <v>0</v>
      </c>
      <c r="J62" s="55">
        <f t="shared" ref="J62:J66" si="22">K62</f>
        <v>697167.37399999995</v>
      </c>
      <c r="K62" s="55">
        <f t="shared" si="20"/>
        <v>697167.37399999995</v>
      </c>
      <c r="L62" s="119">
        <v>6971.674</v>
      </c>
      <c r="M62" s="119">
        <v>690195.7</v>
      </c>
      <c r="N62" s="55">
        <v>0</v>
      </c>
      <c r="O62" s="55">
        <v>0</v>
      </c>
      <c r="P62" s="55">
        <v>0</v>
      </c>
      <c r="Q62" s="55"/>
      <c r="R62" s="55"/>
      <c r="S62" s="119"/>
      <c r="T62" s="119"/>
      <c r="U62" s="55"/>
      <c r="V62" s="55"/>
      <c r="W62" s="55"/>
      <c r="X62" s="48">
        <v>735026.37399999995</v>
      </c>
      <c r="Y62" s="48">
        <v>735026.37399999995</v>
      </c>
      <c r="Z62" s="48">
        <v>0</v>
      </c>
      <c r="AA62" s="48">
        <v>0</v>
      </c>
      <c r="AB62" s="48">
        <v>0</v>
      </c>
      <c r="AC62" s="29"/>
      <c r="AD62" s="29"/>
    </row>
    <row r="63" spans="1:87" s="27" customFormat="1" ht="63.75" x14ac:dyDescent="0.2">
      <c r="A63" s="26" t="s">
        <v>20</v>
      </c>
      <c r="B63" s="65" t="s">
        <v>54</v>
      </c>
      <c r="C63" s="85">
        <v>107575.65700000001</v>
      </c>
      <c r="D63" s="85">
        <v>107575.65700000001</v>
      </c>
      <c r="E63" s="85">
        <v>1075.7570000000123</v>
      </c>
      <c r="F63" s="85">
        <v>106499.9</v>
      </c>
      <c r="G63" s="85">
        <v>0</v>
      </c>
      <c r="H63" s="85">
        <v>0</v>
      </c>
      <c r="I63" s="85">
        <v>0</v>
      </c>
      <c r="J63" s="55">
        <f t="shared" si="22"/>
        <v>697167.37399999995</v>
      </c>
      <c r="K63" s="55">
        <f t="shared" si="20"/>
        <v>697167.37399999995</v>
      </c>
      <c r="L63" s="119">
        <v>6971.674</v>
      </c>
      <c r="M63" s="119">
        <v>690195.7</v>
      </c>
      <c r="N63" s="55">
        <v>0</v>
      </c>
      <c r="O63" s="55">
        <v>0</v>
      </c>
      <c r="P63" s="55">
        <v>0</v>
      </c>
      <c r="Q63" s="55"/>
      <c r="R63" s="55"/>
      <c r="S63" s="119"/>
      <c r="T63" s="119"/>
      <c r="U63" s="55"/>
      <c r="V63" s="55"/>
      <c r="W63" s="55"/>
      <c r="X63" s="48">
        <v>735026.37399999995</v>
      </c>
      <c r="Y63" s="48">
        <v>735026.37399999995</v>
      </c>
      <c r="Z63" s="48">
        <v>0</v>
      </c>
      <c r="AA63" s="48">
        <v>0</v>
      </c>
      <c r="AB63" s="48">
        <v>0</v>
      </c>
      <c r="AC63" s="29"/>
      <c r="AD63" s="29"/>
    </row>
    <row r="64" spans="1:87" s="27" customFormat="1" ht="51" x14ac:dyDescent="0.2">
      <c r="A64" s="26" t="s">
        <v>20</v>
      </c>
      <c r="B64" s="65" t="s">
        <v>55</v>
      </c>
      <c r="C64" s="85">
        <v>1132417.5789999999</v>
      </c>
      <c r="D64" s="85">
        <v>1132417.5789999999</v>
      </c>
      <c r="E64" s="85">
        <v>56620.878999999957</v>
      </c>
      <c r="F64" s="84">
        <v>1075796.7</v>
      </c>
      <c r="G64" s="85">
        <v>0</v>
      </c>
      <c r="H64" s="85">
        <v>0</v>
      </c>
      <c r="I64" s="85">
        <v>0</v>
      </c>
      <c r="J64" s="55">
        <f t="shared" si="22"/>
        <v>923052.42500000005</v>
      </c>
      <c r="K64" s="55">
        <f t="shared" si="20"/>
        <v>923052.42500000005</v>
      </c>
      <c r="L64" s="119">
        <v>9230.5249999999996</v>
      </c>
      <c r="M64" s="119">
        <v>913821.9</v>
      </c>
      <c r="N64" s="55">
        <v>0</v>
      </c>
      <c r="O64" s="55">
        <v>0</v>
      </c>
      <c r="P64" s="55">
        <v>0</v>
      </c>
      <c r="Q64" s="55"/>
      <c r="R64" s="55"/>
      <c r="S64" s="119"/>
      <c r="T64" s="119"/>
      <c r="U64" s="55"/>
      <c r="V64" s="55"/>
      <c r="W64" s="55"/>
      <c r="X64" s="48">
        <v>1966564.632</v>
      </c>
      <c r="Y64" s="48">
        <v>1966564.632</v>
      </c>
      <c r="Z64" s="48">
        <v>0</v>
      </c>
      <c r="AA64" s="48">
        <v>0</v>
      </c>
      <c r="AB64" s="48">
        <v>0</v>
      </c>
      <c r="AC64" s="29"/>
      <c r="AD64" s="29"/>
    </row>
    <row r="65" spans="1:82" s="27" customFormat="1" ht="25.5" x14ac:dyDescent="0.2">
      <c r="A65" s="26" t="s">
        <v>20</v>
      </c>
      <c r="B65" s="65" t="s">
        <v>56</v>
      </c>
      <c r="C65" s="85">
        <v>181518.38399999999</v>
      </c>
      <c r="D65" s="85">
        <v>181518.38399999999</v>
      </c>
      <c r="E65" s="85">
        <v>1815.1839999999793</v>
      </c>
      <c r="F65" s="85">
        <v>179703.2</v>
      </c>
      <c r="G65" s="85">
        <v>0</v>
      </c>
      <c r="H65" s="85">
        <v>0</v>
      </c>
      <c r="I65" s="85">
        <v>0</v>
      </c>
      <c r="J65" s="55">
        <f t="shared" si="22"/>
        <v>423542.82900000003</v>
      </c>
      <c r="K65" s="55">
        <f t="shared" si="20"/>
        <v>423542.82900000003</v>
      </c>
      <c r="L65" s="119">
        <v>4235.4290000000001</v>
      </c>
      <c r="M65" s="119">
        <v>419307.4</v>
      </c>
      <c r="N65" s="55">
        <v>0</v>
      </c>
      <c r="O65" s="55">
        <v>0</v>
      </c>
      <c r="P65" s="55">
        <v>0</v>
      </c>
      <c r="Q65" s="55"/>
      <c r="R65" s="55"/>
      <c r="S65" s="119"/>
      <c r="T65" s="119"/>
      <c r="U65" s="55"/>
      <c r="V65" s="55"/>
      <c r="W65" s="55"/>
      <c r="X65" s="48">
        <v>605061.21299999999</v>
      </c>
      <c r="Y65" s="48">
        <v>605061.21299999999</v>
      </c>
      <c r="Z65" s="48">
        <v>0</v>
      </c>
      <c r="AA65" s="48">
        <v>0</v>
      </c>
      <c r="AB65" s="48">
        <v>0</v>
      </c>
      <c r="AC65" s="29"/>
      <c r="AD65" s="29"/>
    </row>
    <row r="66" spans="1:82" s="27" customFormat="1" ht="38.25" x14ac:dyDescent="0.2">
      <c r="A66" s="26" t="s">
        <v>20</v>
      </c>
      <c r="B66" s="65" t="s">
        <v>57</v>
      </c>
      <c r="C66" s="85">
        <v>84943.031000000003</v>
      </c>
      <c r="D66" s="85">
        <v>84943.031000000003</v>
      </c>
      <c r="E66" s="85">
        <v>849.43099999999686</v>
      </c>
      <c r="F66" s="85">
        <v>84093.6</v>
      </c>
      <c r="G66" s="85">
        <v>0</v>
      </c>
      <c r="H66" s="85">
        <v>0</v>
      </c>
      <c r="I66" s="85">
        <v>0</v>
      </c>
      <c r="J66" s="55">
        <f t="shared" si="22"/>
        <v>198200.30299999999</v>
      </c>
      <c r="K66" s="55">
        <f t="shared" si="20"/>
        <v>198200.30299999999</v>
      </c>
      <c r="L66" s="119">
        <v>1982.0029999999999</v>
      </c>
      <c r="M66" s="119">
        <v>196218.3</v>
      </c>
      <c r="N66" s="55">
        <v>0</v>
      </c>
      <c r="O66" s="55">
        <v>0</v>
      </c>
      <c r="P66" s="55">
        <v>0</v>
      </c>
      <c r="Q66" s="55"/>
      <c r="R66" s="55"/>
      <c r="S66" s="119"/>
      <c r="T66" s="119"/>
      <c r="U66" s="55"/>
      <c r="V66" s="55"/>
      <c r="W66" s="55"/>
      <c r="X66" s="48">
        <v>283143.33399999997</v>
      </c>
      <c r="Y66" s="48">
        <v>283143.33399999997</v>
      </c>
      <c r="Z66" s="48">
        <v>0</v>
      </c>
      <c r="AA66" s="48">
        <v>0</v>
      </c>
      <c r="AB66" s="48">
        <v>0</v>
      </c>
      <c r="AC66" s="29"/>
      <c r="AD66" s="29"/>
    </row>
    <row r="67" spans="1:82" s="27" customFormat="1" ht="38.25" x14ac:dyDescent="0.2">
      <c r="A67" s="26" t="s">
        <v>20</v>
      </c>
      <c r="B67" s="36" t="s">
        <v>58</v>
      </c>
      <c r="C67" s="48">
        <v>0</v>
      </c>
      <c r="D67" s="48">
        <v>0</v>
      </c>
      <c r="E67" s="48">
        <v>0</v>
      </c>
      <c r="F67" s="48">
        <v>0</v>
      </c>
      <c r="G67" s="48">
        <v>0</v>
      </c>
      <c r="H67" s="48">
        <v>0</v>
      </c>
      <c r="I67" s="48">
        <v>0</v>
      </c>
      <c r="J67" s="55">
        <f>K67</f>
        <v>305257.67699999997</v>
      </c>
      <c r="K67" s="55">
        <f t="shared" si="20"/>
        <v>305257.67699999997</v>
      </c>
      <c r="L67" s="119">
        <v>3052.5770000000002</v>
      </c>
      <c r="M67" s="119">
        <v>302205.09999999998</v>
      </c>
      <c r="N67" s="55">
        <v>0</v>
      </c>
      <c r="O67" s="55">
        <v>0</v>
      </c>
      <c r="P67" s="55">
        <v>0</v>
      </c>
      <c r="Q67" s="48"/>
      <c r="R67" s="48"/>
      <c r="S67" s="72"/>
      <c r="T67" s="72"/>
      <c r="U67" s="48"/>
      <c r="V67" s="48"/>
      <c r="W67" s="48"/>
      <c r="X67" s="48">
        <v>305257.67700000003</v>
      </c>
      <c r="Y67" s="48">
        <v>305257.67700000003</v>
      </c>
      <c r="Z67" s="48">
        <v>0</v>
      </c>
      <c r="AA67" s="48">
        <v>0</v>
      </c>
      <c r="AB67" s="48">
        <v>0</v>
      </c>
      <c r="AC67" s="29"/>
      <c r="AD67" s="29"/>
    </row>
    <row r="68" spans="1:82" s="153" customFormat="1" ht="25.5" x14ac:dyDescent="0.2">
      <c r="A68" s="151"/>
      <c r="B68" s="92" t="s">
        <v>59</v>
      </c>
      <c r="C68" s="93">
        <f t="shared" ref="C68:I68" si="23">SUM(C69:C76)</f>
        <v>0</v>
      </c>
      <c r="D68" s="93">
        <f t="shared" si="23"/>
        <v>0</v>
      </c>
      <c r="E68" s="93">
        <f t="shared" si="23"/>
        <v>0</v>
      </c>
      <c r="F68" s="93">
        <f t="shared" si="23"/>
        <v>0</v>
      </c>
      <c r="G68" s="93">
        <f t="shared" si="23"/>
        <v>0</v>
      </c>
      <c r="H68" s="93">
        <f t="shared" si="23"/>
        <v>0</v>
      </c>
      <c r="I68" s="93">
        <f t="shared" si="23"/>
        <v>0</v>
      </c>
      <c r="J68" s="95">
        <f>SUM(J69:J76)</f>
        <v>194507.59086999999</v>
      </c>
      <c r="K68" s="95">
        <f t="shared" ref="K68:AB68" si="24">SUM(K69:K76)</f>
        <v>194507.59086999999</v>
      </c>
      <c r="L68" s="95">
        <f t="shared" si="24"/>
        <v>4496.4208699999999</v>
      </c>
      <c r="M68" s="95">
        <f t="shared" si="24"/>
        <v>190011.16999999998</v>
      </c>
      <c r="N68" s="95">
        <f t="shared" si="24"/>
        <v>0</v>
      </c>
      <c r="O68" s="95">
        <f t="shared" si="24"/>
        <v>0</v>
      </c>
      <c r="P68" s="95">
        <f t="shared" si="24"/>
        <v>0</v>
      </c>
      <c r="Q68" s="95">
        <f t="shared" si="24"/>
        <v>0</v>
      </c>
      <c r="R68" s="95">
        <f t="shared" si="24"/>
        <v>0</v>
      </c>
      <c r="S68" s="95">
        <f t="shared" si="24"/>
        <v>0</v>
      </c>
      <c r="T68" s="95">
        <f t="shared" si="24"/>
        <v>0</v>
      </c>
      <c r="U68" s="95">
        <f t="shared" si="24"/>
        <v>0</v>
      </c>
      <c r="V68" s="95">
        <f t="shared" si="24"/>
        <v>0</v>
      </c>
      <c r="W68" s="95">
        <f t="shared" si="24"/>
        <v>0</v>
      </c>
      <c r="X68" s="95">
        <f t="shared" si="24"/>
        <v>194507.59087000001</v>
      </c>
      <c r="Y68" s="95">
        <f t="shared" si="24"/>
        <v>194507.59087000001</v>
      </c>
      <c r="Z68" s="95">
        <f t="shared" si="24"/>
        <v>0</v>
      </c>
      <c r="AA68" s="95">
        <f t="shared" si="24"/>
        <v>0</v>
      </c>
      <c r="AB68" s="95">
        <f t="shared" si="24"/>
        <v>0</v>
      </c>
    </row>
    <row r="69" spans="1:82" ht="51" x14ac:dyDescent="0.2">
      <c r="A69" s="26" t="s">
        <v>20</v>
      </c>
      <c r="B69" s="131" t="s">
        <v>120</v>
      </c>
      <c r="C69" s="60">
        <f t="shared" ref="C69:C75" si="25">D69+I69</f>
        <v>0</v>
      </c>
      <c r="D69" s="58">
        <f t="shared" ref="D69:D75" si="26">E69+F69+G69+H69</f>
        <v>0</v>
      </c>
      <c r="E69" s="58">
        <v>0</v>
      </c>
      <c r="F69" s="58">
        <v>0</v>
      </c>
      <c r="G69" s="56">
        <v>0</v>
      </c>
      <c r="H69" s="56">
        <v>0</v>
      </c>
      <c r="I69" s="56">
        <v>0</v>
      </c>
      <c r="J69" s="56">
        <f t="shared" ref="J69:J75" si="27">K69</f>
        <v>2977.87718</v>
      </c>
      <c r="K69" s="56">
        <f t="shared" ref="K69:K76" si="28">L69+M69+N69+O69</f>
        <v>2977.87718</v>
      </c>
      <c r="L69" s="56">
        <v>68.491169999999997</v>
      </c>
      <c r="M69" s="56">
        <v>2909.3860100000002</v>
      </c>
      <c r="N69" s="56">
        <v>0</v>
      </c>
      <c r="O69" s="56">
        <v>0</v>
      </c>
      <c r="P69" s="56">
        <v>0</v>
      </c>
      <c r="Q69" s="56"/>
      <c r="R69" s="56"/>
      <c r="S69" s="56"/>
      <c r="T69" s="56"/>
      <c r="U69" s="56"/>
      <c r="V69" s="56"/>
      <c r="W69" s="56"/>
      <c r="X69" s="47">
        <v>2977.87718</v>
      </c>
      <c r="Y69" s="47">
        <v>2977.87718</v>
      </c>
      <c r="Z69" s="47">
        <v>0</v>
      </c>
      <c r="AA69" s="47">
        <v>0</v>
      </c>
      <c r="AB69" s="47">
        <v>0</v>
      </c>
      <c r="CC69" s="30"/>
      <c r="CD69" s="30"/>
    </row>
    <row r="70" spans="1:82" ht="63.75" x14ac:dyDescent="0.2">
      <c r="A70" s="26" t="s">
        <v>20</v>
      </c>
      <c r="B70" s="131" t="s">
        <v>121</v>
      </c>
      <c r="C70" s="60">
        <f t="shared" si="25"/>
        <v>0</v>
      </c>
      <c r="D70" s="58">
        <f t="shared" si="26"/>
        <v>0</v>
      </c>
      <c r="E70" s="58">
        <v>0</v>
      </c>
      <c r="F70" s="58">
        <v>0</v>
      </c>
      <c r="G70" s="56">
        <v>0</v>
      </c>
      <c r="H70" s="56">
        <v>0</v>
      </c>
      <c r="I70" s="56">
        <v>0</v>
      </c>
      <c r="J70" s="56">
        <f t="shared" si="27"/>
        <v>2977.8774800000001</v>
      </c>
      <c r="K70" s="56">
        <f t="shared" si="28"/>
        <v>2977.8774800000001</v>
      </c>
      <c r="L70" s="56">
        <v>68.49118</v>
      </c>
      <c r="M70" s="56">
        <v>2909.3863000000001</v>
      </c>
      <c r="N70" s="56">
        <v>0</v>
      </c>
      <c r="O70" s="56">
        <v>0</v>
      </c>
      <c r="P70" s="56">
        <v>0</v>
      </c>
      <c r="Q70" s="56"/>
      <c r="R70" s="56"/>
      <c r="S70" s="56"/>
      <c r="T70" s="56"/>
      <c r="U70" s="56"/>
      <c r="V70" s="56"/>
      <c r="W70" s="56"/>
      <c r="X70" s="47">
        <v>2977.8774800000001</v>
      </c>
      <c r="Y70" s="47">
        <v>2977.8774800000001</v>
      </c>
      <c r="Z70" s="47">
        <v>0</v>
      </c>
      <c r="AA70" s="47">
        <v>0</v>
      </c>
      <c r="AB70" s="47">
        <v>0</v>
      </c>
      <c r="CC70" s="30"/>
      <c r="CD70" s="30"/>
    </row>
    <row r="71" spans="1:82" ht="63.75" x14ac:dyDescent="0.2">
      <c r="A71" s="26" t="s">
        <v>20</v>
      </c>
      <c r="B71" s="65" t="s">
        <v>122</v>
      </c>
      <c r="C71" s="60">
        <f t="shared" si="25"/>
        <v>0</v>
      </c>
      <c r="D71" s="58">
        <f t="shared" si="26"/>
        <v>0</v>
      </c>
      <c r="E71" s="58">
        <v>0</v>
      </c>
      <c r="F71" s="58">
        <v>0</v>
      </c>
      <c r="G71" s="56">
        <v>0</v>
      </c>
      <c r="H71" s="56">
        <v>0</v>
      </c>
      <c r="I71" s="56">
        <v>0</v>
      </c>
      <c r="J71" s="56">
        <f t="shared" si="27"/>
        <v>4400.4700899999998</v>
      </c>
      <c r="K71" s="56">
        <f t="shared" si="28"/>
        <v>4400.4700899999998</v>
      </c>
      <c r="L71" s="56">
        <v>101.21081</v>
      </c>
      <c r="M71" s="56">
        <v>4299.2592800000002</v>
      </c>
      <c r="N71" s="56">
        <v>0</v>
      </c>
      <c r="O71" s="56">
        <v>0</v>
      </c>
      <c r="P71" s="56">
        <v>0</v>
      </c>
      <c r="Q71" s="56"/>
      <c r="R71" s="56"/>
      <c r="S71" s="56"/>
      <c r="T71" s="56"/>
      <c r="U71" s="56"/>
      <c r="V71" s="56"/>
      <c r="W71" s="56"/>
      <c r="X71" s="47">
        <v>4400.4700899999998</v>
      </c>
      <c r="Y71" s="47">
        <v>4400.4700899999998</v>
      </c>
      <c r="Z71" s="47">
        <v>0</v>
      </c>
      <c r="AA71" s="47">
        <v>0</v>
      </c>
      <c r="AB71" s="47">
        <v>0</v>
      </c>
      <c r="CC71" s="30"/>
      <c r="CD71" s="30"/>
    </row>
    <row r="72" spans="1:82" ht="63.75" x14ac:dyDescent="0.2">
      <c r="A72" s="26" t="s">
        <v>20</v>
      </c>
      <c r="B72" s="65" t="s">
        <v>123</v>
      </c>
      <c r="C72" s="60">
        <f t="shared" si="25"/>
        <v>0</v>
      </c>
      <c r="D72" s="58">
        <f t="shared" si="26"/>
        <v>0</v>
      </c>
      <c r="E72" s="58">
        <v>0</v>
      </c>
      <c r="F72" s="58">
        <v>0</v>
      </c>
      <c r="G72" s="56">
        <v>0</v>
      </c>
      <c r="H72" s="56">
        <v>0</v>
      </c>
      <c r="I72" s="56">
        <v>0</v>
      </c>
      <c r="J72" s="56">
        <f t="shared" si="27"/>
        <v>14373.879220000001</v>
      </c>
      <c r="K72" s="56">
        <f t="shared" si="28"/>
        <v>14373.879220000001</v>
      </c>
      <c r="L72" s="56">
        <v>330.59922</v>
      </c>
      <c r="M72" s="56">
        <v>14043.28</v>
      </c>
      <c r="N72" s="56">
        <v>0</v>
      </c>
      <c r="O72" s="56">
        <v>0</v>
      </c>
      <c r="P72" s="56">
        <v>0</v>
      </c>
      <c r="Q72" s="56"/>
      <c r="R72" s="56"/>
      <c r="S72" s="56"/>
      <c r="T72" s="56"/>
      <c r="U72" s="56"/>
      <c r="V72" s="56"/>
      <c r="W72" s="56"/>
      <c r="X72" s="47">
        <v>14373.879220000001</v>
      </c>
      <c r="Y72" s="47">
        <v>14373.879220000001</v>
      </c>
      <c r="Z72" s="47">
        <v>0</v>
      </c>
      <c r="AA72" s="47">
        <v>0</v>
      </c>
      <c r="AB72" s="47">
        <v>0</v>
      </c>
      <c r="CC72" s="30"/>
      <c r="CD72" s="30"/>
    </row>
    <row r="73" spans="1:82" ht="48" x14ac:dyDescent="0.2">
      <c r="A73" s="26" t="s">
        <v>20</v>
      </c>
      <c r="B73" s="132" t="s">
        <v>124</v>
      </c>
      <c r="C73" s="60">
        <f t="shared" si="25"/>
        <v>0</v>
      </c>
      <c r="D73" s="58">
        <f t="shared" si="26"/>
        <v>0</v>
      </c>
      <c r="E73" s="58">
        <v>0</v>
      </c>
      <c r="F73" s="58">
        <v>0</v>
      </c>
      <c r="G73" s="56">
        <v>0</v>
      </c>
      <c r="H73" s="56">
        <v>0</v>
      </c>
      <c r="I73" s="56">
        <v>0</v>
      </c>
      <c r="J73" s="56">
        <f t="shared" si="27"/>
        <v>14373.87933</v>
      </c>
      <c r="K73" s="56">
        <f t="shared" si="28"/>
        <v>14373.87933</v>
      </c>
      <c r="L73" s="56">
        <v>330.59922</v>
      </c>
      <c r="M73" s="56">
        <v>14043.28011</v>
      </c>
      <c r="N73" s="56">
        <v>0</v>
      </c>
      <c r="O73" s="56">
        <v>0</v>
      </c>
      <c r="P73" s="56">
        <v>0</v>
      </c>
      <c r="Q73" s="56"/>
      <c r="R73" s="56"/>
      <c r="S73" s="56"/>
      <c r="T73" s="56"/>
      <c r="U73" s="56"/>
      <c r="V73" s="56"/>
      <c r="W73" s="56"/>
      <c r="X73" s="47">
        <v>14373.87933</v>
      </c>
      <c r="Y73" s="47">
        <v>14373.87933</v>
      </c>
      <c r="Z73" s="47">
        <v>0</v>
      </c>
      <c r="AA73" s="47">
        <v>0</v>
      </c>
      <c r="AB73" s="47">
        <v>0</v>
      </c>
      <c r="CC73" s="30"/>
      <c r="CD73" s="30"/>
    </row>
    <row r="74" spans="1:82" ht="48" x14ac:dyDescent="0.2">
      <c r="A74" s="26" t="s">
        <v>20</v>
      </c>
      <c r="B74" s="132" t="s">
        <v>125</v>
      </c>
      <c r="C74" s="60">
        <f t="shared" si="25"/>
        <v>0</v>
      </c>
      <c r="D74" s="58">
        <f t="shared" si="26"/>
        <v>0</v>
      </c>
      <c r="E74" s="58">
        <v>0</v>
      </c>
      <c r="F74" s="58">
        <v>0</v>
      </c>
      <c r="G74" s="56">
        <v>0</v>
      </c>
      <c r="H74" s="56">
        <v>0</v>
      </c>
      <c r="I74" s="56">
        <v>0</v>
      </c>
      <c r="J74" s="56">
        <f t="shared" si="27"/>
        <v>4400.4700899999998</v>
      </c>
      <c r="K74" s="56">
        <f t="shared" si="28"/>
        <v>4400.4700899999998</v>
      </c>
      <c r="L74" s="56">
        <v>101.21081</v>
      </c>
      <c r="M74" s="56">
        <v>4299.2592800000002</v>
      </c>
      <c r="N74" s="56">
        <v>0</v>
      </c>
      <c r="O74" s="56">
        <v>0</v>
      </c>
      <c r="P74" s="56">
        <v>0</v>
      </c>
      <c r="Q74" s="56"/>
      <c r="R74" s="56"/>
      <c r="S74" s="56"/>
      <c r="T74" s="56"/>
      <c r="U74" s="56"/>
      <c r="V74" s="56"/>
      <c r="W74" s="56"/>
      <c r="X74" s="47">
        <v>4400.4700899999998</v>
      </c>
      <c r="Y74" s="47">
        <v>4400.4700899999998</v>
      </c>
      <c r="Z74" s="47">
        <v>0</v>
      </c>
      <c r="AA74" s="47">
        <v>0</v>
      </c>
      <c r="AB74" s="47">
        <v>0</v>
      </c>
      <c r="CC74" s="30"/>
      <c r="CD74" s="30"/>
    </row>
    <row r="75" spans="1:82" ht="48" x14ac:dyDescent="0.2">
      <c r="A75" s="26" t="s">
        <v>20</v>
      </c>
      <c r="B75" s="132" t="s">
        <v>126</v>
      </c>
      <c r="C75" s="60">
        <f t="shared" si="25"/>
        <v>0</v>
      </c>
      <c r="D75" s="58">
        <f t="shared" si="26"/>
        <v>0</v>
      </c>
      <c r="E75" s="58">
        <v>0</v>
      </c>
      <c r="F75" s="58">
        <v>0</v>
      </c>
      <c r="G75" s="56">
        <v>0</v>
      </c>
      <c r="H75" s="56">
        <v>0</v>
      </c>
      <c r="I75" s="56">
        <v>0</v>
      </c>
      <c r="J75" s="56">
        <f t="shared" si="27"/>
        <v>2977.8774800000001</v>
      </c>
      <c r="K75" s="56">
        <f t="shared" si="28"/>
        <v>2977.8774800000001</v>
      </c>
      <c r="L75" s="56">
        <v>73.92698</v>
      </c>
      <c r="M75" s="56">
        <v>2903.9504999999999</v>
      </c>
      <c r="N75" s="56">
        <v>0</v>
      </c>
      <c r="O75" s="56">
        <v>0</v>
      </c>
      <c r="P75" s="56">
        <v>0</v>
      </c>
      <c r="Q75" s="56"/>
      <c r="R75" s="56"/>
      <c r="S75" s="56"/>
      <c r="T75" s="56"/>
      <c r="U75" s="56"/>
      <c r="V75" s="56"/>
      <c r="W75" s="56"/>
      <c r="X75" s="47">
        <v>2977.8774800000001</v>
      </c>
      <c r="Y75" s="47">
        <v>2977.8774800000001</v>
      </c>
      <c r="Z75" s="47">
        <v>0</v>
      </c>
      <c r="AA75" s="47">
        <v>0</v>
      </c>
      <c r="AB75" s="47">
        <v>0</v>
      </c>
      <c r="CC75" s="30"/>
      <c r="CD75" s="30"/>
    </row>
    <row r="76" spans="1:82" ht="51" x14ac:dyDescent="0.2">
      <c r="A76" s="26" t="s">
        <v>20</v>
      </c>
      <c r="B76" s="65" t="s">
        <v>108</v>
      </c>
      <c r="C76" s="60">
        <v>0</v>
      </c>
      <c r="D76" s="58">
        <v>0</v>
      </c>
      <c r="E76" s="58">
        <v>0</v>
      </c>
      <c r="F76" s="58">
        <v>0</v>
      </c>
      <c r="G76" s="56">
        <v>0</v>
      </c>
      <c r="H76" s="56">
        <v>0</v>
      </c>
      <c r="I76" s="56">
        <v>0</v>
      </c>
      <c r="J76" s="56">
        <f>K76</f>
        <v>148025.25999999998</v>
      </c>
      <c r="K76" s="56">
        <f t="shared" si="28"/>
        <v>148025.25999999998</v>
      </c>
      <c r="L76" s="56">
        <v>3421.8914799999998</v>
      </c>
      <c r="M76" s="56">
        <v>144603.36851999999</v>
      </c>
      <c r="N76" s="56">
        <v>0</v>
      </c>
      <c r="O76" s="56">
        <v>0</v>
      </c>
      <c r="P76" s="56">
        <v>0</v>
      </c>
      <c r="Q76" s="56"/>
      <c r="R76" s="56"/>
      <c r="S76" s="56"/>
      <c r="T76" s="56"/>
      <c r="U76" s="56"/>
      <c r="V76" s="56"/>
      <c r="W76" s="56"/>
      <c r="X76" s="47">
        <v>148025.26</v>
      </c>
      <c r="Y76" s="47">
        <v>148025.26</v>
      </c>
      <c r="Z76" s="47">
        <v>0</v>
      </c>
      <c r="AA76" s="47">
        <v>0</v>
      </c>
      <c r="AB76" s="47">
        <v>0</v>
      </c>
      <c r="CC76" s="30"/>
      <c r="CD76" s="30"/>
    </row>
    <row r="77" spans="1:82" s="153" customFormat="1" ht="25.5" x14ac:dyDescent="0.2">
      <c r="A77" s="151"/>
      <c r="B77" s="92" t="s">
        <v>60</v>
      </c>
      <c r="C77" s="93">
        <f>C78</f>
        <v>210526.31578999999</v>
      </c>
      <c r="D77" s="93">
        <f t="shared" ref="D77:I77" si="29">D78</f>
        <v>210526.31578999999</v>
      </c>
      <c r="E77" s="93">
        <f t="shared" si="29"/>
        <v>10526.315790000001</v>
      </c>
      <c r="F77" s="93">
        <f t="shared" si="29"/>
        <v>200000</v>
      </c>
      <c r="G77" s="93">
        <f t="shared" si="29"/>
        <v>0</v>
      </c>
      <c r="H77" s="93">
        <f t="shared" si="29"/>
        <v>0</v>
      </c>
      <c r="I77" s="93">
        <f t="shared" si="29"/>
        <v>0</v>
      </c>
      <c r="J77" s="95">
        <f>J78</f>
        <v>300000</v>
      </c>
      <c r="K77" s="95">
        <f t="shared" ref="K77:AB77" si="30">K78</f>
        <v>300000</v>
      </c>
      <c r="L77" s="95">
        <f t="shared" si="30"/>
        <v>45000</v>
      </c>
      <c r="M77" s="95">
        <f t="shared" si="30"/>
        <v>255000</v>
      </c>
      <c r="N77" s="95">
        <f t="shared" si="30"/>
        <v>0</v>
      </c>
      <c r="O77" s="95">
        <f t="shared" si="30"/>
        <v>0</v>
      </c>
      <c r="P77" s="95">
        <f t="shared" si="30"/>
        <v>0</v>
      </c>
      <c r="Q77" s="95">
        <f t="shared" si="30"/>
        <v>0</v>
      </c>
      <c r="R77" s="95">
        <f t="shared" si="30"/>
        <v>0</v>
      </c>
      <c r="S77" s="95">
        <f t="shared" si="30"/>
        <v>0</v>
      </c>
      <c r="T77" s="95">
        <f t="shared" si="30"/>
        <v>0</v>
      </c>
      <c r="U77" s="95">
        <f t="shared" si="30"/>
        <v>0</v>
      </c>
      <c r="V77" s="95">
        <f t="shared" si="30"/>
        <v>0</v>
      </c>
      <c r="W77" s="95">
        <f t="shared" si="30"/>
        <v>0</v>
      </c>
      <c r="X77" s="95">
        <f t="shared" si="30"/>
        <v>1151182.3400000001</v>
      </c>
      <c r="Y77" s="95">
        <f t="shared" si="30"/>
        <v>940656.02421000006</v>
      </c>
      <c r="Z77" s="95">
        <f t="shared" si="30"/>
        <v>620656.02420999995</v>
      </c>
      <c r="AA77" s="95">
        <f t="shared" si="30"/>
        <v>0</v>
      </c>
      <c r="AB77" s="95">
        <f t="shared" si="30"/>
        <v>0</v>
      </c>
    </row>
    <row r="78" spans="1:82" s="28" customFormat="1" ht="51" x14ac:dyDescent="0.2">
      <c r="A78" s="26" t="s">
        <v>20</v>
      </c>
      <c r="B78" s="65" t="s">
        <v>61</v>
      </c>
      <c r="C78" s="53">
        <v>210526.31578999999</v>
      </c>
      <c r="D78" s="53">
        <v>210526.31578999999</v>
      </c>
      <c r="E78" s="48">
        <v>10526.315790000001</v>
      </c>
      <c r="F78" s="48">
        <v>200000</v>
      </c>
      <c r="G78" s="48">
        <v>0</v>
      </c>
      <c r="H78" s="48">
        <v>0</v>
      </c>
      <c r="I78" s="48">
        <v>0</v>
      </c>
      <c r="J78" s="55">
        <f>K78</f>
        <v>300000</v>
      </c>
      <c r="K78" s="55">
        <f>L78+M78</f>
        <v>300000</v>
      </c>
      <c r="L78" s="55">
        <v>45000</v>
      </c>
      <c r="M78" s="55">
        <v>255000</v>
      </c>
      <c r="N78" s="55">
        <v>0</v>
      </c>
      <c r="O78" s="55">
        <v>0</v>
      </c>
      <c r="P78" s="55">
        <v>0</v>
      </c>
      <c r="Q78" s="48"/>
      <c r="R78" s="48"/>
      <c r="S78" s="48"/>
      <c r="T78" s="48"/>
      <c r="U78" s="48"/>
      <c r="V78" s="48"/>
      <c r="W78" s="48"/>
      <c r="X78" s="52">
        <v>1151182.3400000001</v>
      </c>
      <c r="Y78" s="59">
        <v>940656.02421000006</v>
      </c>
      <c r="Z78" s="59">
        <v>620656.02420999995</v>
      </c>
      <c r="AA78" s="48">
        <v>0</v>
      </c>
      <c r="AB78" s="48">
        <v>0</v>
      </c>
    </row>
    <row r="79" spans="1:82" s="153" customFormat="1" ht="38.25" x14ac:dyDescent="0.2">
      <c r="A79" s="151"/>
      <c r="B79" s="92" t="s">
        <v>63</v>
      </c>
      <c r="C79" s="93" t="e">
        <f>#REF!+C80+C81+C82+C83+C84</f>
        <v>#REF!</v>
      </c>
      <c r="D79" s="93" t="e">
        <f>#REF!+D80+D81+D82+D83+D84</f>
        <v>#REF!</v>
      </c>
      <c r="E79" s="93" t="e">
        <f>#REF!+E80+E81+E82+E83+E84</f>
        <v>#REF!</v>
      </c>
      <c r="F79" s="93" t="e">
        <f>#REF!+F80+F81+F82+F83+F84</f>
        <v>#REF!</v>
      </c>
      <c r="G79" s="93" t="e">
        <f>#REF!+G80+G81+G82+G83+G84</f>
        <v>#REF!</v>
      </c>
      <c r="H79" s="93" t="e">
        <f>#REF!+H80+H81+H82+H83+H84</f>
        <v>#REF!</v>
      </c>
      <c r="I79" s="93" t="e">
        <f>#REF!+I80+I81+I82+I83+I84</f>
        <v>#REF!</v>
      </c>
      <c r="J79" s="95">
        <f>J80+J81+J82+J83+J84+J85+J86</f>
        <v>3366455.6150000007</v>
      </c>
      <c r="K79" s="95">
        <f t="shared" ref="K79:AB79" si="31">K80+K81+K82+K83+K84+K85+K86</f>
        <v>3366455.6150000007</v>
      </c>
      <c r="L79" s="95">
        <f t="shared" si="31"/>
        <v>226848.71500000003</v>
      </c>
      <c r="M79" s="95">
        <f t="shared" si="31"/>
        <v>3139606.9</v>
      </c>
      <c r="N79" s="95">
        <f t="shared" si="31"/>
        <v>0</v>
      </c>
      <c r="O79" s="95">
        <f t="shared" si="31"/>
        <v>0</v>
      </c>
      <c r="P79" s="95">
        <f t="shared" si="31"/>
        <v>0</v>
      </c>
      <c r="Q79" s="95">
        <f t="shared" si="31"/>
        <v>0</v>
      </c>
      <c r="R79" s="95">
        <f t="shared" si="31"/>
        <v>0</v>
      </c>
      <c r="S79" s="95">
        <f t="shared" si="31"/>
        <v>0</v>
      </c>
      <c r="T79" s="95">
        <f t="shared" si="31"/>
        <v>0</v>
      </c>
      <c r="U79" s="95">
        <f t="shared" si="31"/>
        <v>0</v>
      </c>
      <c r="V79" s="95">
        <f t="shared" si="31"/>
        <v>0</v>
      </c>
      <c r="W79" s="95">
        <f t="shared" si="31"/>
        <v>0</v>
      </c>
      <c r="X79" s="95">
        <f t="shared" si="31"/>
        <v>5648174.5589999994</v>
      </c>
      <c r="Y79" s="95">
        <f t="shared" si="31"/>
        <v>5111533.3159999996</v>
      </c>
      <c r="Z79" s="95">
        <f t="shared" si="31"/>
        <v>181738.39</v>
      </c>
      <c r="AA79" s="95">
        <f t="shared" si="31"/>
        <v>0</v>
      </c>
      <c r="AB79" s="95">
        <f t="shared" si="31"/>
        <v>0</v>
      </c>
    </row>
    <row r="80" spans="1:82" s="22" customFormat="1" ht="89.25" x14ac:dyDescent="0.2">
      <c r="A80" s="68" t="s">
        <v>20</v>
      </c>
      <c r="B80" s="65" t="s">
        <v>64</v>
      </c>
      <c r="C80" s="55">
        <v>1137842.1059999999</v>
      </c>
      <c r="D80" s="55">
        <f t="shared" ref="D80:D86" si="32">E80+F80</f>
        <v>1137842.1059999999</v>
      </c>
      <c r="E80" s="55">
        <v>56892.106</v>
      </c>
      <c r="F80" s="55">
        <v>1080950</v>
      </c>
      <c r="G80" s="55">
        <v>0</v>
      </c>
      <c r="H80" s="55">
        <v>0</v>
      </c>
      <c r="I80" s="55">
        <v>0</v>
      </c>
      <c r="J80" s="69">
        <f>K80+P80</f>
        <v>1191326.3160000001</v>
      </c>
      <c r="K80" s="69">
        <f t="shared" ref="K80:K86" si="33">L80+M80+N80+O80</f>
        <v>1191326.3160000001</v>
      </c>
      <c r="L80" s="69">
        <v>59566.315999999999</v>
      </c>
      <c r="M80" s="69">
        <v>1131760</v>
      </c>
      <c r="N80" s="55">
        <v>0</v>
      </c>
      <c r="O80" s="55">
        <v>0</v>
      </c>
      <c r="P80" s="55">
        <v>0</v>
      </c>
      <c r="Q80" s="69"/>
      <c r="R80" s="69"/>
      <c r="S80" s="69"/>
      <c r="T80" s="69"/>
      <c r="U80" s="55"/>
      <c r="V80" s="55"/>
      <c r="W80" s="55"/>
      <c r="X80" s="55">
        <v>2391208.4219999998</v>
      </c>
      <c r="Y80" s="55">
        <v>2329168.4219999998</v>
      </c>
      <c r="Z80" s="55">
        <v>0</v>
      </c>
      <c r="AA80" s="55">
        <v>0</v>
      </c>
      <c r="AB80" s="55">
        <v>0</v>
      </c>
    </row>
    <row r="81" spans="1:28" s="22" customFormat="1" ht="63.75" x14ac:dyDescent="0.2">
      <c r="A81" s="68" t="s">
        <v>20</v>
      </c>
      <c r="B81" s="65" t="s">
        <v>65</v>
      </c>
      <c r="C81" s="55">
        <v>550371.86</v>
      </c>
      <c r="D81" s="55">
        <f t="shared" si="32"/>
        <v>550371.86</v>
      </c>
      <c r="E81" s="55">
        <v>27521.86</v>
      </c>
      <c r="F81" s="55">
        <v>522850</v>
      </c>
      <c r="G81" s="55">
        <v>0</v>
      </c>
      <c r="H81" s="55">
        <v>0</v>
      </c>
      <c r="I81" s="55">
        <v>0</v>
      </c>
      <c r="J81" s="69">
        <f t="shared" ref="J81:J82" si="34">K81+P81</f>
        <v>1141322.9210000001</v>
      </c>
      <c r="K81" s="69">
        <f t="shared" si="33"/>
        <v>1141322.9210000001</v>
      </c>
      <c r="L81" s="69">
        <v>57072.921000000002</v>
      </c>
      <c r="M81" s="69">
        <v>1084250</v>
      </c>
      <c r="N81" s="55">
        <v>0</v>
      </c>
      <c r="O81" s="55">
        <v>0</v>
      </c>
      <c r="P81" s="55">
        <v>0</v>
      </c>
      <c r="Q81" s="69"/>
      <c r="R81" s="69"/>
      <c r="S81" s="69"/>
      <c r="T81" s="69"/>
      <c r="U81" s="55"/>
      <c r="V81" s="55"/>
      <c r="W81" s="55"/>
      <c r="X81" s="55">
        <v>1726694.781</v>
      </c>
      <c r="Y81" s="55">
        <v>1691694.781</v>
      </c>
      <c r="Z81" s="55">
        <v>0</v>
      </c>
      <c r="AA81" s="55">
        <v>0</v>
      </c>
      <c r="AB81" s="55">
        <v>0</v>
      </c>
    </row>
    <row r="82" spans="1:28" s="22" customFormat="1" ht="51" x14ac:dyDescent="0.2">
      <c r="A82" s="68" t="s">
        <v>20</v>
      </c>
      <c r="B82" s="65" t="s">
        <v>66</v>
      </c>
      <c r="C82" s="55">
        <v>238697.18799999999</v>
      </c>
      <c r="D82" s="55">
        <f t="shared" si="32"/>
        <v>238697.18799999999</v>
      </c>
      <c r="E82" s="55">
        <v>29097.187999999998</v>
      </c>
      <c r="F82" s="55">
        <v>209600</v>
      </c>
      <c r="G82" s="55">
        <v>0</v>
      </c>
      <c r="H82" s="55">
        <v>0</v>
      </c>
      <c r="I82" s="55">
        <v>0</v>
      </c>
      <c r="J82" s="69">
        <f t="shared" si="34"/>
        <v>298827.01299999998</v>
      </c>
      <c r="K82" s="69">
        <f t="shared" si="33"/>
        <v>298827.01299999998</v>
      </c>
      <c r="L82" s="69">
        <v>36427.012999999999</v>
      </c>
      <c r="M82" s="69">
        <v>262400</v>
      </c>
      <c r="N82" s="55">
        <v>0</v>
      </c>
      <c r="O82" s="55">
        <v>0</v>
      </c>
      <c r="P82" s="55">
        <v>0</v>
      </c>
      <c r="Q82" s="69"/>
      <c r="R82" s="69"/>
      <c r="S82" s="69"/>
      <c r="T82" s="69"/>
      <c r="U82" s="55"/>
      <c r="V82" s="55"/>
      <c r="W82" s="55"/>
      <c r="X82" s="55">
        <v>542524.201</v>
      </c>
      <c r="Y82" s="55">
        <v>537524.201</v>
      </c>
      <c r="Z82" s="55">
        <v>0</v>
      </c>
      <c r="AA82" s="55">
        <v>0</v>
      </c>
      <c r="AB82" s="55">
        <v>0</v>
      </c>
    </row>
    <row r="83" spans="1:28" s="22" customFormat="1" ht="51" x14ac:dyDescent="0.2">
      <c r="A83" s="68" t="s">
        <v>20</v>
      </c>
      <c r="B83" s="65" t="s">
        <v>127</v>
      </c>
      <c r="C83" s="55">
        <v>0</v>
      </c>
      <c r="D83" s="55">
        <f t="shared" si="32"/>
        <v>0</v>
      </c>
      <c r="E83" s="55">
        <v>0</v>
      </c>
      <c r="F83" s="55">
        <v>0</v>
      </c>
      <c r="G83" s="55">
        <v>0</v>
      </c>
      <c r="H83" s="55">
        <v>0</v>
      </c>
      <c r="I83" s="55">
        <v>0</v>
      </c>
      <c r="J83" s="69">
        <f>K83</f>
        <v>423978.03200000001</v>
      </c>
      <c r="K83" s="69">
        <f t="shared" si="33"/>
        <v>423978.03200000001</v>
      </c>
      <c r="L83" s="69">
        <v>57278.031999999999</v>
      </c>
      <c r="M83" s="69">
        <v>366700</v>
      </c>
      <c r="N83" s="55">
        <v>0</v>
      </c>
      <c r="O83" s="55">
        <v>0</v>
      </c>
      <c r="P83" s="55">
        <v>0</v>
      </c>
      <c r="Q83" s="69"/>
      <c r="R83" s="69"/>
      <c r="S83" s="69"/>
      <c r="T83" s="69"/>
      <c r="U83" s="55"/>
      <c r="V83" s="55"/>
      <c r="W83" s="55"/>
      <c r="X83" s="55">
        <v>438339.85499999998</v>
      </c>
      <c r="Y83" s="55">
        <v>423978.03200000001</v>
      </c>
      <c r="Z83" s="55">
        <v>0</v>
      </c>
      <c r="AA83" s="55">
        <v>0</v>
      </c>
      <c r="AB83" s="55">
        <v>0</v>
      </c>
    </row>
    <row r="84" spans="1:28" s="22" customFormat="1" ht="51" x14ac:dyDescent="0.2">
      <c r="A84" s="68" t="s">
        <v>20</v>
      </c>
      <c r="B84" s="65" t="s">
        <v>128</v>
      </c>
      <c r="C84" s="55">
        <v>0</v>
      </c>
      <c r="D84" s="55">
        <f t="shared" si="32"/>
        <v>0</v>
      </c>
      <c r="E84" s="55">
        <v>0</v>
      </c>
      <c r="F84" s="55">
        <v>0</v>
      </c>
      <c r="G84" s="55">
        <v>0</v>
      </c>
      <c r="H84" s="55">
        <v>0</v>
      </c>
      <c r="I84" s="55">
        <v>0</v>
      </c>
      <c r="J84" s="69">
        <f>K84</f>
        <v>123557.879</v>
      </c>
      <c r="K84" s="69">
        <f t="shared" si="33"/>
        <v>123557.879</v>
      </c>
      <c r="L84" s="69">
        <v>1235.579</v>
      </c>
      <c r="M84" s="69">
        <v>122322.3</v>
      </c>
      <c r="N84" s="55">
        <v>0</v>
      </c>
      <c r="O84" s="55">
        <v>0</v>
      </c>
      <c r="P84" s="55">
        <v>0</v>
      </c>
      <c r="Q84" s="69"/>
      <c r="R84" s="69"/>
      <c r="S84" s="69"/>
      <c r="T84" s="69"/>
      <c r="U84" s="55"/>
      <c r="V84" s="55"/>
      <c r="W84" s="55"/>
      <c r="X84" s="55">
        <v>129167.88</v>
      </c>
      <c r="Y84" s="55">
        <v>129167.88</v>
      </c>
      <c r="Z84" s="55">
        <v>0</v>
      </c>
      <c r="AA84" s="55">
        <v>0</v>
      </c>
      <c r="AB84" s="55">
        <v>0</v>
      </c>
    </row>
    <row r="85" spans="1:28" s="22" customFormat="1" ht="89.25" x14ac:dyDescent="0.2">
      <c r="A85" s="68" t="s">
        <v>20</v>
      </c>
      <c r="B85" s="121" t="s">
        <v>129</v>
      </c>
      <c r="C85" s="55">
        <v>0</v>
      </c>
      <c r="D85" s="55">
        <f t="shared" si="32"/>
        <v>0</v>
      </c>
      <c r="E85" s="55">
        <v>0</v>
      </c>
      <c r="F85" s="55">
        <v>0</v>
      </c>
      <c r="G85" s="55">
        <v>0</v>
      </c>
      <c r="H85" s="55">
        <v>0</v>
      </c>
      <c r="I85" s="55">
        <v>0</v>
      </c>
      <c r="J85" s="69">
        <f>K85</f>
        <v>94323.040999999997</v>
      </c>
      <c r="K85" s="69">
        <f t="shared" si="33"/>
        <v>94323.040999999997</v>
      </c>
      <c r="L85" s="69">
        <v>6409.1350000000002</v>
      </c>
      <c r="M85" s="69">
        <v>87913.906000000003</v>
      </c>
      <c r="N85" s="55">
        <v>0</v>
      </c>
      <c r="O85" s="55">
        <v>0</v>
      </c>
      <c r="P85" s="55">
        <v>0</v>
      </c>
      <c r="Q85" s="69"/>
      <c r="R85" s="69"/>
      <c r="S85" s="69"/>
      <c r="T85" s="69"/>
      <c r="U85" s="55"/>
      <c r="V85" s="55"/>
      <c r="W85" s="55"/>
      <c r="X85" s="55">
        <v>303470.67</v>
      </c>
      <c r="Y85" s="55">
        <v>0</v>
      </c>
      <c r="Z85" s="55">
        <v>181738.39</v>
      </c>
      <c r="AA85" s="55">
        <v>0</v>
      </c>
      <c r="AB85" s="55">
        <v>0</v>
      </c>
    </row>
    <row r="86" spans="1:28" s="22" customFormat="1" ht="38.25" x14ac:dyDescent="0.2">
      <c r="A86" s="68" t="s">
        <v>20</v>
      </c>
      <c r="B86" s="121" t="s">
        <v>130</v>
      </c>
      <c r="C86" s="55">
        <v>0</v>
      </c>
      <c r="D86" s="55">
        <f t="shared" si="32"/>
        <v>0</v>
      </c>
      <c r="E86" s="55">
        <v>0</v>
      </c>
      <c r="F86" s="55">
        <v>0</v>
      </c>
      <c r="G86" s="55">
        <v>0</v>
      </c>
      <c r="H86" s="55">
        <v>0</v>
      </c>
      <c r="I86" s="55">
        <v>0</v>
      </c>
      <c r="J86" s="69">
        <f>K86</f>
        <v>93120.413</v>
      </c>
      <c r="K86" s="69">
        <f t="shared" si="33"/>
        <v>93120.413</v>
      </c>
      <c r="L86" s="69">
        <v>8859.7189999999991</v>
      </c>
      <c r="M86" s="69">
        <v>84260.694000000003</v>
      </c>
      <c r="N86" s="55">
        <v>0</v>
      </c>
      <c r="O86" s="55">
        <v>0</v>
      </c>
      <c r="P86" s="55">
        <v>0</v>
      </c>
      <c r="Q86" s="69"/>
      <c r="R86" s="69"/>
      <c r="S86" s="69"/>
      <c r="T86" s="69"/>
      <c r="U86" s="55"/>
      <c r="V86" s="55"/>
      <c r="W86" s="55"/>
      <c r="X86" s="55">
        <v>116768.75</v>
      </c>
      <c r="Y86" s="55">
        <v>0</v>
      </c>
      <c r="Z86" s="55">
        <v>0</v>
      </c>
      <c r="AA86" s="55">
        <v>0</v>
      </c>
      <c r="AB86" s="55">
        <v>0</v>
      </c>
    </row>
    <row r="87" spans="1:28" s="153" customFormat="1" ht="25.5" x14ac:dyDescent="0.2">
      <c r="A87" s="151"/>
      <c r="B87" s="92" t="s">
        <v>67</v>
      </c>
      <c r="C87" s="93">
        <f>C88</f>
        <v>1881779.5</v>
      </c>
      <c r="D87" s="93">
        <f t="shared" ref="D87:I87" si="35">D88</f>
        <v>1881779.5</v>
      </c>
      <c r="E87" s="93">
        <f t="shared" si="35"/>
        <v>18817.8</v>
      </c>
      <c r="F87" s="93">
        <f t="shared" si="35"/>
        <v>1862961.7</v>
      </c>
      <c r="G87" s="93">
        <f t="shared" si="35"/>
        <v>0</v>
      </c>
      <c r="H87" s="93">
        <f t="shared" si="35"/>
        <v>0</v>
      </c>
      <c r="I87" s="93">
        <f t="shared" si="35"/>
        <v>0</v>
      </c>
      <c r="J87" s="95">
        <f>J88</f>
        <v>6078461.5</v>
      </c>
      <c r="K87" s="95">
        <f t="shared" ref="K87:AB87" si="36">K88</f>
        <v>6078461.5</v>
      </c>
      <c r="L87" s="95">
        <f t="shared" si="36"/>
        <v>60784.6</v>
      </c>
      <c r="M87" s="95">
        <f t="shared" si="36"/>
        <v>6017676.9000000004</v>
      </c>
      <c r="N87" s="95">
        <f t="shared" si="36"/>
        <v>0</v>
      </c>
      <c r="O87" s="95">
        <f t="shared" si="36"/>
        <v>0</v>
      </c>
      <c r="P87" s="95">
        <f t="shared" si="36"/>
        <v>0</v>
      </c>
      <c r="Q87" s="95">
        <f t="shared" si="36"/>
        <v>0</v>
      </c>
      <c r="R87" s="95">
        <f t="shared" si="36"/>
        <v>0</v>
      </c>
      <c r="S87" s="95">
        <f t="shared" si="36"/>
        <v>0</v>
      </c>
      <c r="T87" s="95">
        <f t="shared" si="36"/>
        <v>0</v>
      </c>
      <c r="U87" s="95">
        <f t="shared" si="36"/>
        <v>0</v>
      </c>
      <c r="V87" s="95">
        <f t="shared" si="36"/>
        <v>0</v>
      </c>
      <c r="W87" s="95">
        <f t="shared" si="36"/>
        <v>0</v>
      </c>
      <c r="X87" s="95">
        <f t="shared" si="36"/>
        <v>15669548.9</v>
      </c>
      <c r="Y87" s="95">
        <f t="shared" si="36"/>
        <v>11754398</v>
      </c>
      <c r="Z87" s="95">
        <f t="shared" si="36"/>
        <v>5675936</v>
      </c>
      <c r="AA87" s="95">
        <f t="shared" si="36"/>
        <v>5149620</v>
      </c>
      <c r="AB87" s="95">
        <f t="shared" si="36"/>
        <v>4505069</v>
      </c>
    </row>
    <row r="88" spans="1:28" s="11" customFormat="1" ht="51" x14ac:dyDescent="0.2">
      <c r="A88" s="26" t="s">
        <v>20</v>
      </c>
      <c r="B88" s="36" t="s">
        <v>68</v>
      </c>
      <c r="C88" s="53">
        <f>D88+I88</f>
        <v>1881779.5</v>
      </c>
      <c r="D88" s="53">
        <f>E88+F88+G88+H88</f>
        <v>1881779.5</v>
      </c>
      <c r="E88" s="53">
        <v>18817.8</v>
      </c>
      <c r="F88" s="53">
        <v>1862961.7</v>
      </c>
      <c r="G88" s="53">
        <v>0</v>
      </c>
      <c r="H88" s="53">
        <v>0</v>
      </c>
      <c r="I88" s="53">
        <v>0</v>
      </c>
      <c r="J88" s="69">
        <f>K88</f>
        <v>6078461.5</v>
      </c>
      <c r="K88" s="69">
        <f>L88+M88</f>
        <v>6078461.5</v>
      </c>
      <c r="L88" s="69">
        <v>60784.6</v>
      </c>
      <c r="M88" s="69">
        <v>6017676.9000000004</v>
      </c>
      <c r="N88" s="56">
        <v>0</v>
      </c>
      <c r="O88" s="56">
        <v>0</v>
      </c>
      <c r="P88" s="56">
        <v>0</v>
      </c>
      <c r="Q88" s="83"/>
      <c r="R88" s="83"/>
      <c r="S88" s="83"/>
      <c r="T88" s="83"/>
      <c r="U88" s="53"/>
      <c r="V88" s="53"/>
      <c r="W88" s="53"/>
      <c r="X88" s="60">
        <v>15669548.9</v>
      </c>
      <c r="Y88" s="60">
        <v>11754398</v>
      </c>
      <c r="Z88" s="60">
        <f>11754398-6078462</f>
        <v>5675936</v>
      </c>
      <c r="AA88" s="48">
        <f>Z88-526316</f>
        <v>5149620</v>
      </c>
      <c r="AB88" s="48">
        <f>AA88-644551</f>
        <v>4505069</v>
      </c>
    </row>
    <row r="89" spans="1:28" s="153" customFormat="1" ht="25.5" x14ac:dyDescent="0.2">
      <c r="A89" s="151"/>
      <c r="B89" s="92" t="s">
        <v>69</v>
      </c>
      <c r="C89" s="93">
        <f>C90+C91</f>
        <v>785216.01300000004</v>
      </c>
      <c r="D89" s="93">
        <f t="shared" ref="D89:I89" si="37">D90+D91</f>
        <v>785216.01300000004</v>
      </c>
      <c r="E89" s="93">
        <f t="shared" si="37"/>
        <v>16782.012999999999</v>
      </c>
      <c r="F89" s="93">
        <f t="shared" si="37"/>
        <v>768434</v>
      </c>
      <c r="G89" s="93">
        <f t="shared" si="37"/>
        <v>0</v>
      </c>
      <c r="H89" s="93">
        <f t="shared" si="37"/>
        <v>0</v>
      </c>
      <c r="I89" s="93">
        <f t="shared" si="37"/>
        <v>0</v>
      </c>
      <c r="J89" s="95">
        <f>J90+J91</f>
        <v>682282.66</v>
      </c>
      <c r="K89" s="95">
        <f t="shared" ref="K89:AB89" si="38">K90+K91</f>
        <v>682282.66</v>
      </c>
      <c r="L89" s="95">
        <f>L90+L91</f>
        <v>14718.16</v>
      </c>
      <c r="M89" s="95">
        <f t="shared" si="38"/>
        <v>667564.5</v>
      </c>
      <c r="N89" s="95">
        <f t="shared" si="38"/>
        <v>0</v>
      </c>
      <c r="O89" s="95">
        <f t="shared" si="38"/>
        <v>0</v>
      </c>
      <c r="P89" s="95">
        <f t="shared" si="38"/>
        <v>0</v>
      </c>
      <c r="Q89" s="95">
        <f t="shared" si="38"/>
        <v>0</v>
      </c>
      <c r="R89" s="95">
        <f t="shared" si="38"/>
        <v>0</v>
      </c>
      <c r="S89" s="95">
        <f t="shared" si="38"/>
        <v>0</v>
      </c>
      <c r="T89" s="95">
        <f t="shared" si="38"/>
        <v>0</v>
      </c>
      <c r="U89" s="95">
        <f t="shared" si="38"/>
        <v>0</v>
      </c>
      <c r="V89" s="95">
        <f t="shared" si="38"/>
        <v>0</v>
      </c>
      <c r="W89" s="95">
        <f t="shared" si="38"/>
        <v>0</v>
      </c>
      <c r="X89" s="95">
        <f t="shared" si="38"/>
        <v>1467498.67</v>
      </c>
      <c r="Y89" s="95">
        <f t="shared" si="38"/>
        <v>0</v>
      </c>
      <c r="Z89" s="95">
        <f t="shared" si="38"/>
        <v>0</v>
      </c>
      <c r="AA89" s="95">
        <f t="shared" si="38"/>
        <v>0</v>
      </c>
      <c r="AB89" s="95">
        <f t="shared" si="38"/>
        <v>0</v>
      </c>
    </row>
    <row r="90" spans="1:28" s="11" customFormat="1" ht="63.75" x14ac:dyDescent="0.2">
      <c r="A90" s="74" t="s">
        <v>20</v>
      </c>
      <c r="B90" s="65" t="s">
        <v>70</v>
      </c>
      <c r="C90" s="55">
        <f>D90+I90</f>
        <v>561969.69700000004</v>
      </c>
      <c r="D90" s="55">
        <f>E90+F90</f>
        <v>561969.69700000004</v>
      </c>
      <c r="E90" s="55">
        <v>5619.6970000000001</v>
      </c>
      <c r="F90" s="55">
        <v>556350</v>
      </c>
      <c r="G90" s="55">
        <v>0</v>
      </c>
      <c r="H90" s="55">
        <v>0</v>
      </c>
      <c r="I90" s="55">
        <v>0</v>
      </c>
      <c r="J90" s="55">
        <f>K90</f>
        <v>484899.5</v>
      </c>
      <c r="K90" s="55">
        <f>L90+M90</f>
        <v>484899.5</v>
      </c>
      <c r="L90" s="55">
        <v>4849</v>
      </c>
      <c r="M90" s="55">
        <v>480050.5</v>
      </c>
      <c r="N90" s="55">
        <v>0</v>
      </c>
      <c r="O90" s="55">
        <v>0</v>
      </c>
      <c r="P90" s="55">
        <v>0</v>
      </c>
      <c r="Q90" s="55"/>
      <c r="R90" s="55"/>
      <c r="S90" s="55"/>
      <c r="T90" s="55"/>
      <c r="U90" s="55"/>
      <c r="V90" s="55"/>
      <c r="W90" s="55"/>
      <c r="X90" s="55">
        <v>1046869.2</v>
      </c>
      <c r="Y90" s="55">
        <v>0</v>
      </c>
      <c r="Z90" s="55">
        <v>0</v>
      </c>
      <c r="AA90" s="55">
        <v>0</v>
      </c>
      <c r="AB90" s="55">
        <v>0</v>
      </c>
    </row>
    <row r="91" spans="1:28" s="11" customFormat="1" ht="114.75" x14ac:dyDescent="0.2">
      <c r="A91" s="74" t="s">
        <v>20</v>
      </c>
      <c r="B91" s="65" t="s">
        <v>71</v>
      </c>
      <c r="C91" s="55">
        <f>D91+I91</f>
        <v>223246.31599999999</v>
      </c>
      <c r="D91" s="55">
        <f>E91+F91</f>
        <v>223246.31599999999</v>
      </c>
      <c r="E91" s="55">
        <v>11162.316000000001</v>
      </c>
      <c r="F91" s="55">
        <v>212084</v>
      </c>
      <c r="G91" s="55">
        <v>0</v>
      </c>
      <c r="H91" s="55">
        <v>0</v>
      </c>
      <c r="I91" s="55">
        <v>0</v>
      </c>
      <c r="J91" s="55">
        <f>K91</f>
        <v>197383.16</v>
      </c>
      <c r="K91" s="55">
        <f>L91+M91</f>
        <v>197383.16</v>
      </c>
      <c r="L91" s="55">
        <v>9869.16</v>
      </c>
      <c r="M91" s="55">
        <v>187514</v>
      </c>
      <c r="N91" s="55">
        <v>0</v>
      </c>
      <c r="O91" s="55">
        <v>0</v>
      </c>
      <c r="P91" s="55">
        <v>0</v>
      </c>
      <c r="Q91" s="55"/>
      <c r="R91" s="55"/>
      <c r="S91" s="55"/>
      <c r="T91" s="55"/>
      <c r="U91" s="55"/>
      <c r="V91" s="55"/>
      <c r="W91" s="55"/>
      <c r="X91" s="55">
        <v>420629.47</v>
      </c>
      <c r="Y91" s="55">
        <v>0</v>
      </c>
      <c r="Z91" s="55">
        <v>0</v>
      </c>
      <c r="AA91" s="55">
        <v>0</v>
      </c>
      <c r="AB91" s="55">
        <v>0</v>
      </c>
    </row>
    <row r="92" spans="1:28" s="153" customFormat="1" ht="25.5" x14ac:dyDescent="0.2">
      <c r="A92" s="151"/>
      <c r="B92" s="92" t="s">
        <v>72</v>
      </c>
      <c r="C92" s="93">
        <f t="shared" ref="C92:I92" si="39">SUM(C95:C95)</f>
        <v>305156.18</v>
      </c>
      <c r="D92" s="93">
        <f t="shared" si="39"/>
        <v>305156.18</v>
      </c>
      <c r="E92" s="93">
        <f t="shared" si="39"/>
        <v>3051.58</v>
      </c>
      <c r="F92" s="93">
        <f t="shared" si="39"/>
        <v>302104.59999999998</v>
      </c>
      <c r="G92" s="93">
        <f t="shared" si="39"/>
        <v>0</v>
      </c>
      <c r="H92" s="93">
        <f t="shared" si="39"/>
        <v>0</v>
      </c>
      <c r="I92" s="93">
        <f t="shared" si="39"/>
        <v>0</v>
      </c>
      <c r="J92" s="95">
        <f>SUM(J93:J95)</f>
        <v>305156.18</v>
      </c>
      <c r="K92" s="95">
        <f t="shared" ref="J92:AB92" si="40">SUM(K93:K95)</f>
        <v>305156.18</v>
      </c>
      <c r="L92" s="95">
        <f t="shared" si="40"/>
        <v>3051.58</v>
      </c>
      <c r="M92" s="95">
        <f t="shared" si="40"/>
        <v>302104.59999999998</v>
      </c>
      <c r="N92" s="95">
        <f t="shared" si="40"/>
        <v>0</v>
      </c>
      <c r="O92" s="95">
        <f t="shared" si="40"/>
        <v>0</v>
      </c>
      <c r="P92" s="95">
        <f t="shared" si="40"/>
        <v>0</v>
      </c>
      <c r="Q92" s="95">
        <f t="shared" si="40"/>
        <v>311840.20199999999</v>
      </c>
      <c r="R92" s="95">
        <f t="shared" si="40"/>
        <v>311840.20199999999</v>
      </c>
      <c r="S92" s="95">
        <f t="shared" si="40"/>
        <v>3118.402</v>
      </c>
      <c r="T92" s="95">
        <f t="shared" si="40"/>
        <v>308721.8</v>
      </c>
      <c r="U92" s="95">
        <f t="shared" si="40"/>
        <v>0</v>
      </c>
      <c r="V92" s="95">
        <f t="shared" si="40"/>
        <v>0</v>
      </c>
      <c r="W92" s="95">
        <f t="shared" si="40"/>
        <v>0</v>
      </c>
      <c r="X92" s="95">
        <f t="shared" si="40"/>
        <v>1146521.79</v>
      </c>
      <c r="Y92" s="95">
        <f t="shared" si="40"/>
        <v>0</v>
      </c>
      <c r="Z92" s="95">
        <f t="shared" si="40"/>
        <v>0</v>
      </c>
      <c r="AA92" s="95">
        <f t="shared" si="40"/>
        <v>0</v>
      </c>
      <c r="AB92" s="95">
        <f t="shared" si="40"/>
        <v>0</v>
      </c>
    </row>
    <row r="93" spans="1:28" s="94" customFormat="1" ht="51" x14ac:dyDescent="0.2">
      <c r="A93" s="26" t="s">
        <v>20</v>
      </c>
      <c r="B93" s="10" t="s">
        <v>156</v>
      </c>
      <c r="C93" s="93"/>
      <c r="D93" s="93"/>
      <c r="E93" s="93"/>
      <c r="F93" s="93"/>
      <c r="G93" s="93"/>
      <c r="H93" s="93"/>
      <c r="I93" s="93"/>
      <c r="J93" s="56">
        <v>0</v>
      </c>
      <c r="K93" s="56">
        <v>0</v>
      </c>
      <c r="L93" s="56">
        <v>0</v>
      </c>
      <c r="M93" s="56">
        <v>0</v>
      </c>
      <c r="N93" s="56">
        <v>0</v>
      </c>
      <c r="O93" s="56">
        <v>0</v>
      </c>
      <c r="P93" s="56">
        <v>0</v>
      </c>
      <c r="Q93" s="76">
        <f>R93+W93</f>
        <v>177542.20199999999</v>
      </c>
      <c r="R93" s="110">
        <f>S93+T93+U93+V93</f>
        <v>177542.20199999999</v>
      </c>
      <c r="S93" s="76">
        <v>1775.402</v>
      </c>
      <c r="T93" s="76">
        <v>175766.8</v>
      </c>
      <c r="U93" s="56"/>
      <c r="V93" s="56"/>
      <c r="W93" s="56"/>
      <c r="X93" s="111">
        <v>365887.81</v>
      </c>
      <c r="Y93" s="55">
        <v>0</v>
      </c>
      <c r="Z93" s="55">
        <v>0</v>
      </c>
      <c r="AA93" s="55">
        <v>0</v>
      </c>
      <c r="AB93" s="55">
        <v>0</v>
      </c>
    </row>
    <row r="94" spans="1:28" s="94" customFormat="1" ht="51" x14ac:dyDescent="0.2">
      <c r="A94" s="26" t="s">
        <v>20</v>
      </c>
      <c r="B94" s="10" t="s">
        <v>157</v>
      </c>
      <c r="C94" s="93"/>
      <c r="D94" s="93"/>
      <c r="E94" s="93"/>
      <c r="F94" s="93"/>
      <c r="G94" s="93"/>
      <c r="H94" s="93"/>
      <c r="I94" s="93"/>
      <c r="J94" s="56">
        <v>0</v>
      </c>
      <c r="K94" s="56">
        <v>0</v>
      </c>
      <c r="L94" s="56">
        <v>0</v>
      </c>
      <c r="M94" s="56">
        <v>0</v>
      </c>
      <c r="N94" s="56">
        <v>0</v>
      </c>
      <c r="O94" s="56">
        <v>0</v>
      </c>
      <c r="P94" s="56">
        <v>0</v>
      </c>
      <c r="Q94" s="76">
        <f t="shared" ref="Q94" si="41">R94+W94</f>
        <v>134298</v>
      </c>
      <c r="R94" s="110">
        <f t="shared" ref="R94" si="42">S94+T94+U94+V94</f>
        <v>134298</v>
      </c>
      <c r="S94" s="76">
        <v>1343</v>
      </c>
      <c r="T94" s="76">
        <v>132955</v>
      </c>
      <c r="U94" s="56"/>
      <c r="V94" s="56"/>
      <c r="W94" s="56"/>
      <c r="X94" s="111">
        <v>151445.98000000001</v>
      </c>
      <c r="Y94" s="55">
        <v>0</v>
      </c>
      <c r="Z94" s="55">
        <v>0</v>
      </c>
      <c r="AA94" s="55">
        <v>0</v>
      </c>
      <c r="AB94" s="55">
        <v>0</v>
      </c>
    </row>
    <row r="95" spans="1:28" s="22" customFormat="1" ht="63.75" x14ac:dyDescent="0.2">
      <c r="A95" s="26" t="s">
        <v>20</v>
      </c>
      <c r="B95" s="65" t="s">
        <v>73</v>
      </c>
      <c r="C95" s="56">
        <f t="shared" ref="C95" si="43">D95+I95</f>
        <v>305156.18</v>
      </c>
      <c r="D95" s="56">
        <f t="shared" ref="D95" si="44">E95+F95+G95+H95</f>
        <v>305156.18</v>
      </c>
      <c r="E95" s="56">
        <v>3051.58</v>
      </c>
      <c r="F95" s="56">
        <v>302104.59999999998</v>
      </c>
      <c r="G95" s="56">
        <v>0</v>
      </c>
      <c r="H95" s="56">
        <v>0</v>
      </c>
      <c r="I95" s="56">
        <v>0</v>
      </c>
      <c r="J95" s="111">
        <f>K95</f>
        <v>305156.18</v>
      </c>
      <c r="K95" s="111">
        <f>L95+M95</f>
        <v>305156.18</v>
      </c>
      <c r="L95" s="111">
        <v>3051.58</v>
      </c>
      <c r="M95" s="111">
        <v>302104.59999999998</v>
      </c>
      <c r="N95" s="56">
        <v>0</v>
      </c>
      <c r="O95" s="56">
        <v>0</v>
      </c>
      <c r="P95" s="56">
        <v>0</v>
      </c>
      <c r="Q95" s="70"/>
      <c r="R95" s="70"/>
      <c r="S95" s="70"/>
      <c r="T95" s="70"/>
      <c r="U95" s="56"/>
      <c r="V95" s="56"/>
      <c r="W95" s="56"/>
      <c r="X95" s="55">
        <v>629188</v>
      </c>
      <c r="Y95" s="55">
        <v>0</v>
      </c>
      <c r="Z95" s="55">
        <v>0</v>
      </c>
      <c r="AA95" s="55">
        <v>0</v>
      </c>
      <c r="AB95" s="55">
        <v>0</v>
      </c>
    </row>
    <row r="96" spans="1:28" s="153" customFormat="1" ht="38.25" x14ac:dyDescent="0.2">
      <c r="A96" s="151"/>
      <c r="B96" s="92" t="s">
        <v>74</v>
      </c>
      <c r="C96" s="93">
        <f>C97</f>
        <v>144455.29999999999</v>
      </c>
      <c r="D96" s="93">
        <f t="shared" ref="D96:I96" si="45">D97</f>
        <v>144455.29999999999</v>
      </c>
      <c r="E96" s="93">
        <f t="shared" si="45"/>
        <v>7222.8</v>
      </c>
      <c r="F96" s="93">
        <f t="shared" si="45"/>
        <v>137232.5</v>
      </c>
      <c r="G96" s="93">
        <f t="shared" si="45"/>
        <v>0</v>
      </c>
      <c r="H96" s="93">
        <f t="shared" si="45"/>
        <v>0</v>
      </c>
      <c r="I96" s="93">
        <f t="shared" si="45"/>
        <v>0</v>
      </c>
      <c r="J96" s="95">
        <f>J97+J98+J99</f>
        <v>545915.72</v>
      </c>
      <c r="K96" s="95">
        <f t="shared" ref="K96:AB96" si="46">K97+K98+K99</f>
        <v>545915.72</v>
      </c>
      <c r="L96" s="95">
        <f t="shared" si="46"/>
        <v>27295.919999999998</v>
      </c>
      <c r="M96" s="95">
        <f t="shared" si="46"/>
        <v>518619.8</v>
      </c>
      <c r="N96" s="95">
        <f t="shared" si="46"/>
        <v>0</v>
      </c>
      <c r="O96" s="95">
        <f t="shared" si="46"/>
        <v>0</v>
      </c>
      <c r="P96" s="95">
        <f t="shared" si="46"/>
        <v>0</v>
      </c>
      <c r="Q96" s="95">
        <f t="shared" si="46"/>
        <v>263717.15399999998</v>
      </c>
      <c r="R96" s="95">
        <f t="shared" si="46"/>
        <v>263717.15399999998</v>
      </c>
      <c r="S96" s="95">
        <f t="shared" si="46"/>
        <v>13217.154</v>
      </c>
      <c r="T96" s="95">
        <f t="shared" si="46"/>
        <v>250500</v>
      </c>
      <c r="U96" s="95">
        <f t="shared" si="46"/>
        <v>0</v>
      </c>
      <c r="V96" s="95">
        <f t="shared" si="46"/>
        <v>0</v>
      </c>
      <c r="W96" s="95">
        <f t="shared" si="46"/>
        <v>0</v>
      </c>
      <c r="X96" s="95">
        <f t="shared" si="46"/>
        <v>263717.15399999998</v>
      </c>
      <c r="Y96" s="95">
        <f t="shared" si="46"/>
        <v>263717.15399999998</v>
      </c>
      <c r="Z96" s="95">
        <f t="shared" si="46"/>
        <v>263717.15399999998</v>
      </c>
      <c r="AA96" s="95">
        <f t="shared" si="46"/>
        <v>263717.15399999998</v>
      </c>
      <c r="AB96" s="95">
        <f t="shared" si="46"/>
        <v>0</v>
      </c>
    </row>
    <row r="97" spans="1:30" s="23" customFormat="1" ht="76.5" x14ac:dyDescent="0.2">
      <c r="A97" s="68" t="s">
        <v>20</v>
      </c>
      <c r="B97" s="65" t="s">
        <v>75</v>
      </c>
      <c r="C97" s="55">
        <f>D97+I97</f>
        <v>144455.29999999999</v>
      </c>
      <c r="D97" s="55">
        <f>E97+F97+G97+H97</f>
        <v>144455.29999999999</v>
      </c>
      <c r="E97" s="55">
        <v>7222.8</v>
      </c>
      <c r="F97" s="55">
        <v>137232.5</v>
      </c>
      <c r="G97" s="56">
        <v>0</v>
      </c>
      <c r="H97" s="56">
        <v>0</v>
      </c>
      <c r="I97" s="56">
        <v>0</v>
      </c>
      <c r="J97" s="56">
        <v>0</v>
      </c>
      <c r="K97" s="56">
        <v>0</v>
      </c>
      <c r="L97" s="56">
        <v>0</v>
      </c>
      <c r="M97" s="56">
        <v>0</v>
      </c>
      <c r="N97" s="56">
        <v>0</v>
      </c>
      <c r="O97" s="56">
        <v>0</v>
      </c>
      <c r="P97" s="56">
        <v>0</v>
      </c>
      <c r="Q97" s="56">
        <v>263717.15399999998</v>
      </c>
      <c r="R97" s="56">
        <v>263717.15399999998</v>
      </c>
      <c r="S97" s="56">
        <v>13217.154</v>
      </c>
      <c r="T97" s="56">
        <v>250500</v>
      </c>
      <c r="U97" s="56"/>
      <c r="V97" s="56"/>
      <c r="W97" s="56"/>
      <c r="X97" s="56">
        <v>263717.15399999998</v>
      </c>
      <c r="Y97" s="56">
        <v>263717.15399999998</v>
      </c>
      <c r="Z97" s="56">
        <v>263717.15399999998</v>
      </c>
      <c r="AA97" s="56">
        <v>263717.15399999998</v>
      </c>
      <c r="AB97" s="56">
        <v>0</v>
      </c>
    </row>
    <row r="98" spans="1:30" s="23" customFormat="1" ht="89.25" x14ac:dyDescent="0.2">
      <c r="A98" s="68" t="s">
        <v>20</v>
      </c>
      <c r="B98" s="65" t="s">
        <v>162</v>
      </c>
      <c r="C98" s="55"/>
      <c r="D98" s="55"/>
      <c r="E98" s="55"/>
      <c r="F98" s="55"/>
      <c r="G98" s="56"/>
      <c r="H98" s="56"/>
      <c r="I98" s="56"/>
      <c r="J98" s="56">
        <f>K98</f>
        <v>204866.72</v>
      </c>
      <c r="K98" s="56">
        <f>L98+M98+N98+O98+P98</f>
        <v>204866.72</v>
      </c>
      <c r="L98" s="56">
        <v>10243.42</v>
      </c>
      <c r="M98" s="56">
        <v>194623.3</v>
      </c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6"/>
    </row>
    <row r="99" spans="1:30" s="23" customFormat="1" ht="51" x14ac:dyDescent="0.2">
      <c r="A99" s="68" t="s">
        <v>20</v>
      </c>
      <c r="B99" s="65" t="s">
        <v>163</v>
      </c>
      <c r="C99" s="55"/>
      <c r="D99" s="55"/>
      <c r="E99" s="55"/>
      <c r="F99" s="55"/>
      <c r="G99" s="56"/>
      <c r="H99" s="56"/>
      <c r="I99" s="56"/>
      <c r="J99" s="56">
        <f>K99</f>
        <v>341049</v>
      </c>
      <c r="K99" s="56">
        <f>L99+M99+N99+O99+P99</f>
        <v>341049</v>
      </c>
      <c r="L99" s="56">
        <v>17052.5</v>
      </c>
      <c r="M99" s="56">
        <v>323996.5</v>
      </c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6"/>
    </row>
    <row r="100" spans="1:30" s="11" customFormat="1" ht="25.5" x14ac:dyDescent="0.2">
      <c r="A100" s="26"/>
      <c r="B100" s="13" t="s">
        <v>22</v>
      </c>
      <c r="C100" s="53"/>
      <c r="D100" s="53"/>
      <c r="E100" s="53"/>
      <c r="F100" s="53"/>
      <c r="G100" s="53">
        <v>0</v>
      </c>
      <c r="H100" s="53">
        <v>0</v>
      </c>
      <c r="I100" s="53">
        <v>0</v>
      </c>
      <c r="J100" s="56">
        <v>0</v>
      </c>
      <c r="K100" s="56">
        <v>0</v>
      </c>
      <c r="L100" s="56">
        <v>0</v>
      </c>
      <c r="M100" s="56">
        <v>0</v>
      </c>
      <c r="N100" s="56">
        <v>0</v>
      </c>
      <c r="O100" s="56">
        <v>0</v>
      </c>
      <c r="P100" s="56">
        <v>0</v>
      </c>
      <c r="Q100" s="53"/>
      <c r="R100" s="53"/>
      <c r="S100" s="53"/>
      <c r="T100" s="53"/>
      <c r="U100" s="53"/>
      <c r="V100" s="53"/>
      <c r="W100" s="53"/>
      <c r="X100" s="53">
        <v>0</v>
      </c>
      <c r="Y100" s="53">
        <v>0</v>
      </c>
      <c r="Z100" s="53">
        <v>0</v>
      </c>
      <c r="AA100" s="53">
        <v>0</v>
      </c>
      <c r="AB100" s="53">
        <v>0</v>
      </c>
    </row>
    <row r="101" spans="1:30" s="22" customFormat="1" x14ac:dyDescent="0.2">
      <c r="A101" s="74" t="s">
        <v>23</v>
      </c>
      <c r="B101" s="65" t="s">
        <v>24</v>
      </c>
      <c r="C101" s="55" t="e">
        <f>#REF!+#REF!+#REF!+#REF!+#REF!+#REF!+C102</f>
        <v>#REF!</v>
      </c>
      <c r="D101" s="55" t="e">
        <f>#REF!+#REF!+#REF!+#REF!+#REF!+#REF!+D102</f>
        <v>#REF!</v>
      </c>
      <c r="E101" s="55" t="e">
        <f>#REF!+#REF!+#REF!+#REF!+#REF!+#REF!+E102</f>
        <v>#REF!</v>
      </c>
      <c r="F101" s="55" t="e">
        <f>#REF!+#REF!+#REF!+#REF!+#REF!+#REF!+F102</f>
        <v>#REF!</v>
      </c>
      <c r="G101" s="55" t="e">
        <f>#REF!+#REF!+#REF!+#REF!+#REF!+#REF!+G102</f>
        <v>#REF!</v>
      </c>
      <c r="H101" s="55" t="e">
        <f>#REF!+#REF!+#REF!+#REF!+#REF!+#REF!+H102</f>
        <v>#REF!</v>
      </c>
      <c r="I101" s="55" t="e">
        <f>#REF!+#REF!+#REF!+#REF!+#REF!+#REF!+I102</f>
        <v>#REF!</v>
      </c>
      <c r="J101" s="55">
        <f>J102+J110+J112+J114+J116+J118+J120</f>
        <v>1578971.4366100002</v>
      </c>
      <c r="K101" s="55">
        <f t="shared" ref="K101:AB101" si="47">K102+K110+K112+K114+K116+K118+K120</f>
        <v>1578971.4366100002</v>
      </c>
      <c r="L101" s="55">
        <f t="shared" si="47"/>
        <v>1578971.4366100002</v>
      </c>
      <c r="M101" s="55">
        <f t="shared" si="47"/>
        <v>0</v>
      </c>
      <c r="N101" s="55">
        <f t="shared" si="47"/>
        <v>0</v>
      </c>
      <c r="O101" s="55">
        <f t="shared" si="47"/>
        <v>0</v>
      </c>
      <c r="P101" s="55">
        <f t="shared" si="47"/>
        <v>0</v>
      </c>
      <c r="Q101" s="55">
        <f t="shared" si="47"/>
        <v>1742611.2719999999</v>
      </c>
      <c r="R101" s="55">
        <f t="shared" si="47"/>
        <v>1742611.2719999999</v>
      </c>
      <c r="S101" s="55">
        <f t="shared" si="47"/>
        <v>1742611.2719999999</v>
      </c>
      <c r="T101" s="55">
        <f t="shared" si="47"/>
        <v>0</v>
      </c>
      <c r="U101" s="55">
        <f t="shared" si="47"/>
        <v>0</v>
      </c>
      <c r="V101" s="55">
        <f t="shared" si="47"/>
        <v>0</v>
      </c>
      <c r="W101" s="55">
        <f t="shared" si="47"/>
        <v>0</v>
      </c>
      <c r="X101" s="55">
        <f t="shared" si="47"/>
        <v>4420020.449</v>
      </c>
      <c r="Y101" s="55">
        <f t="shared" si="47"/>
        <v>2948550.78</v>
      </c>
      <c r="Z101" s="55">
        <f t="shared" si="47"/>
        <v>1606568.673</v>
      </c>
      <c r="AA101" s="55">
        <f t="shared" si="47"/>
        <v>0</v>
      </c>
      <c r="AB101" s="55">
        <f t="shared" si="47"/>
        <v>0</v>
      </c>
    </row>
    <row r="102" spans="1:30" s="25" customFormat="1" ht="25.5" x14ac:dyDescent="0.2">
      <c r="A102" s="21"/>
      <c r="B102" s="66" t="s">
        <v>41</v>
      </c>
      <c r="C102" s="49" t="e">
        <f>C103+C104+C105+#REF!+C109</f>
        <v>#REF!</v>
      </c>
      <c r="D102" s="49" t="e">
        <f>D103+D104+D105+#REF!+D109</f>
        <v>#REF!</v>
      </c>
      <c r="E102" s="49" t="e">
        <f>E103+E104+E105+#REF!+E109</f>
        <v>#REF!</v>
      </c>
      <c r="F102" s="49" t="e">
        <f>F103+F104+F105+#REF!+F109</f>
        <v>#REF!</v>
      </c>
      <c r="G102" s="49" t="e">
        <f>G103+G104+G105+#REF!+G109</f>
        <v>#REF!</v>
      </c>
      <c r="H102" s="49" t="e">
        <f>H103+H104+H105+#REF!+H109</f>
        <v>#REF!</v>
      </c>
      <c r="I102" s="49" t="e">
        <f>I103+I104+I105+#REF!+I109</f>
        <v>#REF!</v>
      </c>
      <c r="J102" s="49">
        <f>J103+J104+J105+J109+J106+J108+J107</f>
        <v>1126579.1986100001</v>
      </c>
      <c r="K102" s="49">
        <f t="shared" ref="K102:AB102" si="48">K103+K104+K105+K109+K106+K108+K107</f>
        <v>1126579.1986100001</v>
      </c>
      <c r="L102" s="49">
        <f t="shared" si="48"/>
        <v>1126579.1986100001</v>
      </c>
      <c r="M102" s="49">
        <f t="shared" si="48"/>
        <v>0</v>
      </c>
      <c r="N102" s="49">
        <f t="shared" si="48"/>
        <v>0</v>
      </c>
      <c r="O102" s="49">
        <f t="shared" si="48"/>
        <v>0</v>
      </c>
      <c r="P102" s="49">
        <f t="shared" si="48"/>
        <v>0</v>
      </c>
      <c r="Q102" s="49">
        <f t="shared" si="48"/>
        <v>1742611.2719999999</v>
      </c>
      <c r="R102" s="49">
        <f t="shared" si="48"/>
        <v>1742611.2719999999</v>
      </c>
      <c r="S102" s="49">
        <f t="shared" si="48"/>
        <v>1742611.2719999999</v>
      </c>
      <c r="T102" s="49">
        <f t="shared" si="48"/>
        <v>0</v>
      </c>
      <c r="U102" s="49">
        <f t="shared" si="48"/>
        <v>0</v>
      </c>
      <c r="V102" s="49">
        <f t="shared" si="48"/>
        <v>0</v>
      </c>
      <c r="W102" s="49">
        <f t="shared" si="48"/>
        <v>0</v>
      </c>
      <c r="X102" s="49">
        <f t="shared" si="48"/>
        <v>4420020.449</v>
      </c>
      <c r="Y102" s="49">
        <f t="shared" si="48"/>
        <v>2948550.78</v>
      </c>
      <c r="Z102" s="49">
        <f t="shared" si="48"/>
        <v>1606568.673</v>
      </c>
      <c r="AA102" s="49">
        <f t="shared" si="48"/>
        <v>0</v>
      </c>
      <c r="AB102" s="49">
        <f t="shared" si="48"/>
        <v>0</v>
      </c>
    </row>
    <row r="103" spans="1:30" s="23" customFormat="1" ht="25.5" x14ac:dyDescent="0.2">
      <c r="A103" s="26" t="s">
        <v>23</v>
      </c>
      <c r="B103" s="65" t="s">
        <v>43</v>
      </c>
      <c r="C103" s="55">
        <f t="shared" ref="C103:C109" si="49">D103+I103</f>
        <v>242685.23199999999</v>
      </c>
      <c r="D103" s="55">
        <f t="shared" ref="D103" si="50">E103+F103+G103+H103</f>
        <v>242685.23199999999</v>
      </c>
      <c r="E103" s="56">
        <v>242685.23199999999</v>
      </c>
      <c r="F103" s="56">
        <v>0</v>
      </c>
      <c r="G103" s="56">
        <v>0</v>
      </c>
      <c r="H103" s="56">
        <v>0</v>
      </c>
      <c r="I103" s="56">
        <v>0</v>
      </c>
      <c r="J103" s="75">
        <f t="shared" ref="J103:J106" si="51">K103+P103</f>
        <v>531526.25600000005</v>
      </c>
      <c r="K103" s="75">
        <f t="shared" ref="K103:K107" si="52">L103+M103+N103+O103</f>
        <v>531526.25600000005</v>
      </c>
      <c r="L103" s="75">
        <v>531526.25600000005</v>
      </c>
      <c r="M103" s="56">
        <v>0</v>
      </c>
      <c r="N103" s="56">
        <v>0</v>
      </c>
      <c r="O103" s="56">
        <v>0</v>
      </c>
      <c r="P103" s="56">
        <v>0</v>
      </c>
      <c r="Q103" s="76"/>
      <c r="R103" s="76"/>
      <c r="S103" s="76"/>
      <c r="T103" s="56"/>
      <c r="U103" s="56"/>
      <c r="V103" s="56"/>
      <c r="W103" s="56"/>
      <c r="X103" s="55">
        <v>880289.79099999997</v>
      </c>
      <c r="Y103" s="55">
        <v>774211.48800000001</v>
      </c>
      <c r="Z103" s="55">
        <v>0</v>
      </c>
      <c r="AA103" s="55">
        <v>0</v>
      </c>
      <c r="AB103" s="55">
        <v>0</v>
      </c>
    </row>
    <row r="104" spans="1:30" s="24" customFormat="1" ht="25.5" x14ac:dyDescent="0.2">
      <c r="A104" s="26" t="s">
        <v>23</v>
      </c>
      <c r="B104" s="65" t="s">
        <v>44</v>
      </c>
      <c r="C104" s="55">
        <f t="shared" si="49"/>
        <v>100000</v>
      </c>
      <c r="D104" s="55">
        <f>E104+F104+G104+H104</f>
        <v>100000</v>
      </c>
      <c r="E104" s="56">
        <v>100000</v>
      </c>
      <c r="F104" s="56">
        <v>0</v>
      </c>
      <c r="G104" s="56">
        <v>0</v>
      </c>
      <c r="H104" s="56">
        <v>0</v>
      </c>
      <c r="I104" s="56">
        <v>0</v>
      </c>
      <c r="J104" s="75">
        <f t="shared" si="51"/>
        <v>100000</v>
      </c>
      <c r="K104" s="75">
        <f>L104+M104+N104+O104</f>
        <v>100000</v>
      </c>
      <c r="L104" s="75">
        <v>100000</v>
      </c>
      <c r="M104" s="56">
        <v>0</v>
      </c>
      <c r="N104" s="56">
        <v>0</v>
      </c>
      <c r="O104" s="56">
        <v>0</v>
      </c>
      <c r="P104" s="56">
        <v>0</v>
      </c>
      <c r="Q104" s="76">
        <f t="shared" ref="Q104" si="53">R104+W104</f>
        <v>697754.55299999996</v>
      </c>
      <c r="R104" s="76">
        <f t="shared" ref="R104" si="54">S104+T104+U104+V104</f>
        <v>697754.55299999996</v>
      </c>
      <c r="S104" s="76">
        <v>697754.55299999996</v>
      </c>
      <c r="T104" s="56">
        <v>0</v>
      </c>
      <c r="U104" s="56">
        <v>0</v>
      </c>
      <c r="V104" s="56">
        <v>0</v>
      </c>
      <c r="W104" s="56">
        <v>0</v>
      </c>
      <c r="X104" s="55">
        <v>897754.55299999996</v>
      </c>
      <c r="Y104" s="55">
        <v>897754.55299999996</v>
      </c>
      <c r="Z104" s="55">
        <v>697754.55299999996</v>
      </c>
      <c r="AA104" s="55">
        <v>0</v>
      </c>
      <c r="AB104" s="55">
        <v>0</v>
      </c>
    </row>
    <row r="105" spans="1:30" s="23" customFormat="1" ht="38.25" x14ac:dyDescent="0.2">
      <c r="A105" s="26" t="s">
        <v>23</v>
      </c>
      <c r="B105" s="65" t="s">
        <v>45</v>
      </c>
      <c r="C105" s="55">
        <f t="shared" si="49"/>
        <v>80000</v>
      </c>
      <c r="D105" s="55">
        <f t="shared" ref="D105:D109" si="55">E105+F105+G105+H105</f>
        <v>80000</v>
      </c>
      <c r="E105" s="56">
        <v>80000</v>
      </c>
      <c r="F105" s="56">
        <v>0</v>
      </c>
      <c r="G105" s="56">
        <v>0</v>
      </c>
      <c r="H105" s="56">
        <v>0</v>
      </c>
      <c r="I105" s="56">
        <v>0</v>
      </c>
      <c r="J105" s="75">
        <f t="shared" si="51"/>
        <v>257770.61900000001</v>
      </c>
      <c r="K105" s="75">
        <f t="shared" si="52"/>
        <v>257770.61900000001</v>
      </c>
      <c r="L105" s="75">
        <v>257770.61900000001</v>
      </c>
      <c r="M105" s="56">
        <v>0</v>
      </c>
      <c r="N105" s="56">
        <v>0</v>
      </c>
      <c r="O105" s="56">
        <v>0</v>
      </c>
      <c r="P105" s="56">
        <v>0</v>
      </c>
      <c r="Q105" s="76"/>
      <c r="R105" s="76"/>
      <c r="S105" s="76"/>
      <c r="T105" s="56"/>
      <c r="U105" s="56"/>
      <c r="V105" s="56"/>
      <c r="W105" s="56"/>
      <c r="X105" s="55">
        <v>337770.61900000001</v>
      </c>
      <c r="Y105" s="55">
        <v>337770.61900000001</v>
      </c>
      <c r="Z105" s="55">
        <v>0</v>
      </c>
      <c r="AA105" s="55">
        <v>0</v>
      </c>
      <c r="AB105" s="55">
        <v>0</v>
      </c>
      <c r="AD105" s="23">
        <v>0</v>
      </c>
    </row>
    <row r="106" spans="1:30" s="23" customFormat="1" ht="25.5" x14ac:dyDescent="0.2">
      <c r="A106" s="112" t="s">
        <v>23</v>
      </c>
      <c r="B106" s="113" t="s">
        <v>158</v>
      </c>
      <c r="C106" s="55"/>
      <c r="D106" s="55"/>
      <c r="E106" s="56"/>
      <c r="F106" s="56"/>
      <c r="G106" s="56"/>
      <c r="H106" s="56"/>
      <c r="I106" s="56"/>
      <c r="J106" s="75">
        <f t="shared" si="51"/>
        <v>50000</v>
      </c>
      <c r="K106" s="75">
        <f t="shared" si="52"/>
        <v>50000</v>
      </c>
      <c r="L106" s="56">
        <v>50000</v>
      </c>
      <c r="M106" s="56">
        <v>0</v>
      </c>
      <c r="N106" s="56">
        <v>0</v>
      </c>
      <c r="O106" s="56">
        <v>0</v>
      </c>
      <c r="P106" s="56">
        <v>0</v>
      </c>
      <c r="Q106" s="76">
        <f t="shared" ref="Q106:Q108" si="56">R106+W106</f>
        <v>67333.277000000002</v>
      </c>
      <c r="R106" s="76">
        <f t="shared" ref="R106:R108" si="57">S106+T106+U106+V106</f>
        <v>67333.277000000002</v>
      </c>
      <c r="S106" s="56">
        <v>67333.277000000002</v>
      </c>
      <c r="T106" s="56">
        <v>0</v>
      </c>
      <c r="U106" s="56">
        <v>0</v>
      </c>
      <c r="V106" s="56">
        <v>0</v>
      </c>
      <c r="W106" s="56">
        <v>0</v>
      </c>
      <c r="X106" s="55">
        <v>484529.26199999999</v>
      </c>
      <c r="Y106" s="55"/>
      <c r="Z106" s="55"/>
      <c r="AA106" s="55"/>
      <c r="AB106" s="55"/>
    </row>
    <row r="107" spans="1:30" s="23" customFormat="1" ht="38.25" x14ac:dyDescent="0.2">
      <c r="A107" s="112" t="s">
        <v>23</v>
      </c>
      <c r="B107" s="113" t="s">
        <v>159</v>
      </c>
      <c r="C107" s="55"/>
      <c r="D107" s="55"/>
      <c r="E107" s="56"/>
      <c r="F107" s="56"/>
      <c r="G107" s="56"/>
      <c r="H107" s="56"/>
      <c r="I107" s="56"/>
      <c r="J107" s="75">
        <f>K107+P107</f>
        <v>40000</v>
      </c>
      <c r="K107" s="75">
        <f t="shared" si="52"/>
        <v>40000</v>
      </c>
      <c r="L107" s="56">
        <v>40000</v>
      </c>
      <c r="M107" s="56">
        <v>0</v>
      </c>
      <c r="N107" s="56">
        <v>0</v>
      </c>
      <c r="O107" s="56">
        <v>0</v>
      </c>
      <c r="P107" s="56">
        <v>0</v>
      </c>
      <c r="Q107" s="76">
        <f t="shared" si="56"/>
        <v>50000</v>
      </c>
      <c r="R107" s="76">
        <f t="shared" si="57"/>
        <v>50000</v>
      </c>
      <c r="S107" s="56">
        <v>50000</v>
      </c>
      <c r="T107" s="56">
        <v>0</v>
      </c>
      <c r="U107" s="56">
        <v>0</v>
      </c>
      <c r="V107" s="56">
        <v>0</v>
      </c>
      <c r="W107" s="56">
        <v>0</v>
      </c>
      <c r="X107" s="55">
        <v>880862.10400000005</v>
      </c>
      <c r="Y107" s="55"/>
      <c r="Z107" s="55"/>
      <c r="AA107" s="55"/>
      <c r="AB107" s="55"/>
    </row>
    <row r="108" spans="1:30" s="23" customFormat="1" ht="51" x14ac:dyDescent="0.2">
      <c r="A108" s="112" t="s">
        <v>23</v>
      </c>
      <c r="B108" s="113" t="s">
        <v>160</v>
      </c>
      <c r="C108" s="55"/>
      <c r="D108" s="55"/>
      <c r="E108" s="56"/>
      <c r="F108" s="56"/>
      <c r="G108" s="56"/>
      <c r="H108" s="56"/>
      <c r="I108" s="56"/>
      <c r="J108" s="75">
        <v>127282.32361000001</v>
      </c>
      <c r="K108" s="75">
        <v>127282.32361000001</v>
      </c>
      <c r="L108" s="75">
        <v>127282.32361000001</v>
      </c>
      <c r="M108" s="56">
        <v>0</v>
      </c>
      <c r="N108" s="56">
        <v>0</v>
      </c>
      <c r="O108" s="56">
        <v>0</v>
      </c>
      <c r="P108" s="56">
        <v>0</v>
      </c>
      <c r="Q108" s="76">
        <f t="shared" si="56"/>
        <v>18709.322</v>
      </c>
      <c r="R108" s="76">
        <f t="shared" si="57"/>
        <v>18709.322</v>
      </c>
      <c r="S108" s="56">
        <v>18709.322</v>
      </c>
      <c r="T108" s="56">
        <v>0</v>
      </c>
      <c r="U108" s="56">
        <v>0</v>
      </c>
      <c r="V108" s="56">
        <v>0</v>
      </c>
      <c r="W108" s="56">
        <v>0</v>
      </c>
      <c r="X108" s="55">
        <v>0</v>
      </c>
      <c r="Y108" s="55">
        <v>0</v>
      </c>
      <c r="Z108" s="55">
        <v>0</v>
      </c>
      <c r="AA108" s="55">
        <v>0</v>
      </c>
      <c r="AB108" s="55">
        <v>0</v>
      </c>
    </row>
    <row r="109" spans="1:30" s="23" customFormat="1" ht="25.5" x14ac:dyDescent="0.2">
      <c r="A109" s="26" t="s">
        <v>23</v>
      </c>
      <c r="B109" s="65" t="s">
        <v>46</v>
      </c>
      <c r="C109" s="55">
        <f t="shared" si="49"/>
        <v>10000</v>
      </c>
      <c r="D109" s="55">
        <f t="shared" si="55"/>
        <v>10000</v>
      </c>
      <c r="E109" s="56">
        <v>10000</v>
      </c>
      <c r="F109" s="56">
        <v>0</v>
      </c>
      <c r="G109" s="56">
        <v>0</v>
      </c>
      <c r="H109" s="56">
        <v>0</v>
      </c>
      <c r="I109" s="56">
        <v>0</v>
      </c>
      <c r="J109" s="75">
        <f t="shared" ref="J109" si="58">K109+P109</f>
        <v>20000</v>
      </c>
      <c r="K109" s="75">
        <f t="shared" ref="K109" si="59">L109+M109+N109+O109</f>
        <v>20000</v>
      </c>
      <c r="L109" s="56">
        <v>20000</v>
      </c>
      <c r="M109" s="56">
        <v>0</v>
      </c>
      <c r="N109" s="56">
        <v>0</v>
      </c>
      <c r="O109" s="56">
        <v>0</v>
      </c>
      <c r="P109" s="56">
        <v>0</v>
      </c>
      <c r="Q109" s="76">
        <f t="shared" ref="Q109" si="60">R109+W109</f>
        <v>908814.12</v>
      </c>
      <c r="R109" s="76">
        <f t="shared" ref="R109" si="61">S109+T109+U109+V109</f>
        <v>908814.12</v>
      </c>
      <c r="S109" s="56">
        <v>908814.12</v>
      </c>
      <c r="T109" s="56">
        <v>0</v>
      </c>
      <c r="U109" s="56">
        <v>0</v>
      </c>
      <c r="V109" s="56">
        <v>0</v>
      </c>
      <c r="W109" s="56">
        <v>0</v>
      </c>
      <c r="X109" s="55">
        <v>938814.12</v>
      </c>
      <c r="Y109" s="55">
        <v>938814.12</v>
      </c>
      <c r="Z109" s="55">
        <v>908814.12</v>
      </c>
      <c r="AA109" s="55">
        <v>0</v>
      </c>
      <c r="AB109" s="55">
        <v>0</v>
      </c>
    </row>
    <row r="110" spans="1:30" s="25" customFormat="1" ht="38.25" x14ac:dyDescent="0.2">
      <c r="A110" s="154"/>
      <c r="B110" s="66" t="s">
        <v>76</v>
      </c>
      <c r="C110" s="55"/>
      <c r="D110" s="55"/>
      <c r="E110" s="56"/>
      <c r="F110" s="56"/>
      <c r="G110" s="56"/>
      <c r="H110" s="56"/>
      <c r="I110" s="56"/>
      <c r="J110" s="155">
        <f>J111</f>
        <v>275266.23800000001</v>
      </c>
      <c r="K110" s="155">
        <f t="shared" ref="K110:AB110" si="62">K111</f>
        <v>275266.23800000001</v>
      </c>
      <c r="L110" s="155">
        <f t="shared" si="62"/>
        <v>275266.23800000001</v>
      </c>
      <c r="M110" s="155">
        <f t="shared" si="62"/>
        <v>0</v>
      </c>
      <c r="N110" s="155">
        <f t="shared" si="62"/>
        <v>0</v>
      </c>
      <c r="O110" s="155">
        <f t="shared" si="62"/>
        <v>0</v>
      </c>
      <c r="P110" s="155">
        <f t="shared" si="62"/>
        <v>0</v>
      </c>
      <c r="Q110" s="155">
        <f t="shared" si="62"/>
        <v>0</v>
      </c>
      <c r="R110" s="155">
        <f t="shared" si="62"/>
        <v>0</v>
      </c>
      <c r="S110" s="155">
        <f t="shared" si="62"/>
        <v>0</v>
      </c>
      <c r="T110" s="155">
        <f t="shared" si="62"/>
        <v>0</v>
      </c>
      <c r="U110" s="155">
        <f t="shared" si="62"/>
        <v>0</v>
      </c>
      <c r="V110" s="155">
        <f t="shared" si="62"/>
        <v>0</v>
      </c>
      <c r="W110" s="155">
        <f t="shared" si="62"/>
        <v>0</v>
      </c>
      <c r="X110" s="155">
        <f t="shared" si="62"/>
        <v>0</v>
      </c>
      <c r="Y110" s="155">
        <f t="shared" si="62"/>
        <v>0</v>
      </c>
      <c r="Z110" s="155">
        <f t="shared" si="62"/>
        <v>0</v>
      </c>
      <c r="AA110" s="155">
        <f t="shared" si="62"/>
        <v>0</v>
      </c>
      <c r="AB110" s="155">
        <f t="shared" si="62"/>
        <v>0</v>
      </c>
    </row>
    <row r="111" spans="1:30" s="23" customFormat="1" ht="38.25" x14ac:dyDescent="0.2">
      <c r="A111" s="26" t="s">
        <v>23</v>
      </c>
      <c r="B111" s="46" t="s">
        <v>167</v>
      </c>
      <c r="C111" s="98">
        <v>275266.23800000001</v>
      </c>
      <c r="D111" s="98">
        <v>275266.23800000001</v>
      </c>
      <c r="E111" s="98">
        <v>275266.23800000001</v>
      </c>
      <c r="F111" s="56"/>
      <c r="G111" s="56"/>
      <c r="H111" s="56"/>
      <c r="I111" s="56"/>
      <c r="J111" s="98">
        <f>131266.238+144000</f>
        <v>275266.23800000001</v>
      </c>
      <c r="K111" s="98">
        <f>131266.238+144000</f>
        <v>275266.23800000001</v>
      </c>
      <c r="L111" s="98">
        <f>131266.238+144000</f>
        <v>275266.23800000001</v>
      </c>
      <c r="M111" s="56"/>
      <c r="N111" s="56"/>
      <c r="O111" s="56"/>
      <c r="P111" s="56"/>
      <c r="Q111" s="76"/>
      <c r="R111" s="76"/>
      <c r="S111" s="56"/>
      <c r="T111" s="56"/>
      <c r="U111" s="56"/>
      <c r="V111" s="56"/>
      <c r="W111" s="56"/>
      <c r="X111" s="55"/>
      <c r="Y111" s="55"/>
      <c r="Z111" s="55"/>
      <c r="AA111" s="55"/>
      <c r="AB111" s="55"/>
    </row>
    <row r="112" spans="1:30" s="25" customFormat="1" ht="25.5" x14ac:dyDescent="0.2">
      <c r="A112" s="154"/>
      <c r="B112" s="66" t="s">
        <v>47</v>
      </c>
      <c r="C112" s="55"/>
      <c r="D112" s="55"/>
      <c r="E112" s="56"/>
      <c r="F112" s="56"/>
      <c r="G112" s="56"/>
      <c r="H112" s="56"/>
      <c r="I112" s="56"/>
      <c r="J112" s="155">
        <f>J113</f>
        <v>30450</v>
      </c>
      <c r="K112" s="155">
        <f t="shared" ref="K112:AB112" si="63">K113</f>
        <v>30450</v>
      </c>
      <c r="L112" s="155">
        <f t="shared" si="63"/>
        <v>30450</v>
      </c>
      <c r="M112" s="155">
        <f t="shared" si="63"/>
        <v>0</v>
      </c>
      <c r="N112" s="155">
        <f t="shared" si="63"/>
        <v>0</v>
      </c>
      <c r="O112" s="155">
        <f t="shared" si="63"/>
        <v>0</v>
      </c>
      <c r="P112" s="155">
        <f t="shared" si="63"/>
        <v>0</v>
      </c>
      <c r="Q112" s="155">
        <f t="shared" si="63"/>
        <v>0</v>
      </c>
      <c r="R112" s="155">
        <f t="shared" si="63"/>
        <v>0</v>
      </c>
      <c r="S112" s="155">
        <f t="shared" si="63"/>
        <v>0</v>
      </c>
      <c r="T112" s="155">
        <f t="shared" si="63"/>
        <v>0</v>
      </c>
      <c r="U112" s="155">
        <f t="shared" si="63"/>
        <v>0</v>
      </c>
      <c r="V112" s="155">
        <f t="shared" si="63"/>
        <v>0</v>
      </c>
      <c r="W112" s="155">
        <f t="shared" si="63"/>
        <v>0</v>
      </c>
      <c r="X112" s="155">
        <f t="shared" si="63"/>
        <v>0</v>
      </c>
      <c r="Y112" s="155">
        <f t="shared" si="63"/>
        <v>0</v>
      </c>
      <c r="Z112" s="155">
        <f t="shared" si="63"/>
        <v>0</v>
      </c>
      <c r="AA112" s="155">
        <f t="shared" si="63"/>
        <v>0</v>
      </c>
      <c r="AB112" s="155">
        <f t="shared" si="63"/>
        <v>0</v>
      </c>
    </row>
    <row r="113" spans="1:28" s="23" customFormat="1" ht="38.25" x14ac:dyDescent="0.2">
      <c r="A113" s="26" t="s">
        <v>23</v>
      </c>
      <c r="B113" s="36" t="s">
        <v>167</v>
      </c>
      <c r="C113" s="55"/>
      <c r="D113" s="55"/>
      <c r="E113" s="56"/>
      <c r="F113" s="56"/>
      <c r="G113" s="56"/>
      <c r="H113" s="56"/>
      <c r="I113" s="56"/>
      <c r="J113" s="55">
        <v>30450</v>
      </c>
      <c r="K113" s="55">
        <v>30450</v>
      </c>
      <c r="L113" s="119">
        <v>30450</v>
      </c>
      <c r="M113" s="56"/>
      <c r="N113" s="56"/>
      <c r="O113" s="56"/>
      <c r="P113" s="56"/>
      <c r="Q113" s="76"/>
      <c r="R113" s="76"/>
      <c r="S113" s="56"/>
      <c r="T113" s="56"/>
      <c r="U113" s="56"/>
      <c r="V113" s="56"/>
      <c r="W113" s="56"/>
      <c r="X113" s="55"/>
      <c r="Y113" s="55"/>
      <c r="Z113" s="55"/>
      <c r="AA113" s="55"/>
      <c r="AB113" s="55"/>
    </row>
    <row r="114" spans="1:28" s="25" customFormat="1" ht="25.5" x14ac:dyDescent="0.2">
      <c r="A114" s="154"/>
      <c r="B114" s="66" t="s">
        <v>59</v>
      </c>
      <c r="C114" s="55"/>
      <c r="D114" s="55"/>
      <c r="E114" s="56"/>
      <c r="F114" s="56"/>
      <c r="G114" s="56"/>
      <c r="H114" s="56"/>
      <c r="I114" s="56"/>
      <c r="J114" s="155">
        <f>J115</f>
        <v>55408.5</v>
      </c>
      <c r="K114" s="155">
        <f t="shared" ref="K114:AB114" si="64">K115</f>
        <v>55408.5</v>
      </c>
      <c r="L114" s="155">
        <f t="shared" si="64"/>
        <v>55408.5</v>
      </c>
      <c r="M114" s="155">
        <f t="shared" si="64"/>
        <v>0</v>
      </c>
      <c r="N114" s="155">
        <f t="shared" si="64"/>
        <v>0</v>
      </c>
      <c r="O114" s="155">
        <f t="shared" si="64"/>
        <v>0</v>
      </c>
      <c r="P114" s="155">
        <f t="shared" si="64"/>
        <v>0</v>
      </c>
      <c r="Q114" s="155">
        <f t="shared" si="64"/>
        <v>0</v>
      </c>
      <c r="R114" s="155">
        <f t="shared" si="64"/>
        <v>0</v>
      </c>
      <c r="S114" s="155">
        <f t="shared" si="64"/>
        <v>0</v>
      </c>
      <c r="T114" s="155">
        <f t="shared" si="64"/>
        <v>0</v>
      </c>
      <c r="U114" s="155">
        <f t="shared" si="64"/>
        <v>0</v>
      </c>
      <c r="V114" s="155">
        <f t="shared" si="64"/>
        <v>0</v>
      </c>
      <c r="W114" s="155">
        <f t="shared" si="64"/>
        <v>0</v>
      </c>
      <c r="X114" s="155">
        <f t="shared" si="64"/>
        <v>0</v>
      </c>
      <c r="Y114" s="155">
        <f t="shared" si="64"/>
        <v>0</v>
      </c>
      <c r="Z114" s="155">
        <f t="shared" si="64"/>
        <v>0</v>
      </c>
      <c r="AA114" s="155">
        <f t="shared" si="64"/>
        <v>0</v>
      </c>
      <c r="AB114" s="155">
        <f t="shared" si="64"/>
        <v>0</v>
      </c>
    </row>
    <row r="115" spans="1:28" s="23" customFormat="1" ht="38.25" x14ac:dyDescent="0.2">
      <c r="A115" s="26" t="s">
        <v>23</v>
      </c>
      <c r="B115" s="65" t="s">
        <v>167</v>
      </c>
      <c r="C115" s="55"/>
      <c r="D115" s="55"/>
      <c r="E115" s="56"/>
      <c r="F115" s="56"/>
      <c r="G115" s="56"/>
      <c r="H115" s="56"/>
      <c r="I115" s="56"/>
      <c r="J115" s="56">
        <v>55408.5</v>
      </c>
      <c r="K115" s="56">
        <v>55408.5</v>
      </c>
      <c r="L115" s="56">
        <v>55408.5</v>
      </c>
      <c r="M115" s="56"/>
      <c r="N115" s="56"/>
      <c r="O115" s="56"/>
      <c r="P115" s="56"/>
      <c r="Q115" s="76"/>
      <c r="R115" s="76"/>
      <c r="S115" s="56"/>
      <c r="T115" s="56"/>
      <c r="U115" s="56"/>
      <c r="V115" s="56"/>
      <c r="W115" s="56"/>
      <c r="X115" s="55"/>
      <c r="Y115" s="55"/>
      <c r="Z115" s="55"/>
      <c r="AA115" s="55"/>
      <c r="AB115" s="55"/>
    </row>
    <row r="116" spans="1:28" s="25" customFormat="1" ht="38.25" x14ac:dyDescent="0.2">
      <c r="A116" s="154"/>
      <c r="B116" s="66" t="s">
        <v>63</v>
      </c>
      <c r="C116" s="55"/>
      <c r="D116" s="55"/>
      <c r="E116" s="56"/>
      <c r="F116" s="56"/>
      <c r="G116" s="56"/>
      <c r="H116" s="56"/>
      <c r="I116" s="56"/>
      <c r="J116" s="155">
        <f>J117</f>
        <v>30000</v>
      </c>
      <c r="K116" s="155">
        <f t="shared" ref="K116:AB116" si="65">K117</f>
        <v>30000</v>
      </c>
      <c r="L116" s="155">
        <f t="shared" si="65"/>
        <v>30000</v>
      </c>
      <c r="M116" s="155">
        <f t="shared" si="65"/>
        <v>0</v>
      </c>
      <c r="N116" s="155">
        <f t="shared" si="65"/>
        <v>0</v>
      </c>
      <c r="O116" s="155">
        <f t="shared" si="65"/>
        <v>0</v>
      </c>
      <c r="P116" s="155">
        <f t="shared" si="65"/>
        <v>0</v>
      </c>
      <c r="Q116" s="155">
        <f t="shared" si="65"/>
        <v>0</v>
      </c>
      <c r="R116" s="155">
        <f t="shared" si="65"/>
        <v>0</v>
      </c>
      <c r="S116" s="155">
        <f t="shared" si="65"/>
        <v>0</v>
      </c>
      <c r="T116" s="155">
        <f t="shared" si="65"/>
        <v>0</v>
      </c>
      <c r="U116" s="155">
        <f t="shared" si="65"/>
        <v>0</v>
      </c>
      <c r="V116" s="155">
        <f t="shared" si="65"/>
        <v>0</v>
      </c>
      <c r="W116" s="155">
        <f t="shared" si="65"/>
        <v>0</v>
      </c>
      <c r="X116" s="155">
        <f t="shared" si="65"/>
        <v>0</v>
      </c>
      <c r="Y116" s="155">
        <f t="shared" si="65"/>
        <v>0</v>
      </c>
      <c r="Z116" s="155">
        <f t="shared" si="65"/>
        <v>0</v>
      </c>
      <c r="AA116" s="155">
        <f t="shared" si="65"/>
        <v>0</v>
      </c>
      <c r="AB116" s="155">
        <f t="shared" si="65"/>
        <v>0</v>
      </c>
    </row>
    <row r="117" spans="1:28" s="23" customFormat="1" ht="38.25" x14ac:dyDescent="0.2">
      <c r="A117" s="26" t="s">
        <v>23</v>
      </c>
      <c r="B117" s="65" t="s">
        <v>167</v>
      </c>
      <c r="C117" s="55"/>
      <c r="D117" s="55"/>
      <c r="E117" s="56"/>
      <c r="F117" s="56"/>
      <c r="G117" s="56"/>
      <c r="H117" s="56"/>
      <c r="I117" s="56"/>
      <c r="J117" s="75">
        <v>30000</v>
      </c>
      <c r="K117" s="75">
        <v>30000</v>
      </c>
      <c r="L117" s="56">
        <v>30000</v>
      </c>
      <c r="M117" s="56"/>
      <c r="N117" s="56"/>
      <c r="O117" s="56"/>
      <c r="P117" s="56"/>
      <c r="Q117" s="76"/>
      <c r="R117" s="76"/>
      <c r="S117" s="56"/>
      <c r="T117" s="56"/>
      <c r="U117" s="56"/>
      <c r="V117" s="56"/>
      <c r="W117" s="56"/>
      <c r="X117" s="55"/>
      <c r="Y117" s="55"/>
      <c r="Z117" s="55"/>
      <c r="AA117" s="55"/>
      <c r="AB117" s="55"/>
    </row>
    <row r="118" spans="1:28" s="25" customFormat="1" ht="25.5" x14ac:dyDescent="0.2">
      <c r="A118" s="154"/>
      <c r="B118" s="66" t="s">
        <v>69</v>
      </c>
      <c r="C118" s="55"/>
      <c r="D118" s="55"/>
      <c r="E118" s="56"/>
      <c r="F118" s="56"/>
      <c r="G118" s="56"/>
      <c r="H118" s="56"/>
      <c r="I118" s="56"/>
      <c r="J118" s="155">
        <f>J119</f>
        <v>6150</v>
      </c>
      <c r="K118" s="155">
        <f t="shared" ref="K118:AB118" si="66">K119</f>
        <v>6150</v>
      </c>
      <c r="L118" s="155">
        <f t="shared" si="66"/>
        <v>6150</v>
      </c>
      <c r="M118" s="155">
        <f t="shared" si="66"/>
        <v>0</v>
      </c>
      <c r="N118" s="155">
        <f t="shared" si="66"/>
        <v>0</v>
      </c>
      <c r="O118" s="155">
        <f t="shared" si="66"/>
        <v>0</v>
      </c>
      <c r="P118" s="155">
        <f t="shared" si="66"/>
        <v>0</v>
      </c>
      <c r="Q118" s="155">
        <f t="shared" si="66"/>
        <v>0</v>
      </c>
      <c r="R118" s="155">
        <f t="shared" si="66"/>
        <v>0</v>
      </c>
      <c r="S118" s="155">
        <f t="shared" si="66"/>
        <v>0</v>
      </c>
      <c r="T118" s="155">
        <f t="shared" si="66"/>
        <v>0</v>
      </c>
      <c r="U118" s="155">
        <f t="shared" si="66"/>
        <v>0</v>
      </c>
      <c r="V118" s="155">
        <f t="shared" si="66"/>
        <v>0</v>
      </c>
      <c r="W118" s="155">
        <f t="shared" si="66"/>
        <v>0</v>
      </c>
      <c r="X118" s="155">
        <f t="shared" si="66"/>
        <v>0</v>
      </c>
      <c r="Y118" s="155">
        <f t="shared" si="66"/>
        <v>0</v>
      </c>
      <c r="Z118" s="155">
        <f t="shared" si="66"/>
        <v>0</v>
      </c>
      <c r="AA118" s="155">
        <f t="shared" si="66"/>
        <v>0</v>
      </c>
      <c r="AB118" s="155">
        <f t="shared" si="66"/>
        <v>0</v>
      </c>
    </row>
    <row r="119" spans="1:28" s="23" customFormat="1" ht="38.25" x14ac:dyDescent="0.2">
      <c r="A119" s="26" t="s">
        <v>23</v>
      </c>
      <c r="B119" s="65" t="s">
        <v>167</v>
      </c>
      <c r="C119" s="55"/>
      <c r="D119" s="55"/>
      <c r="E119" s="56"/>
      <c r="F119" s="56"/>
      <c r="G119" s="56"/>
      <c r="H119" s="56"/>
      <c r="I119" s="56"/>
      <c r="J119" s="75">
        <v>6150</v>
      </c>
      <c r="K119" s="75">
        <v>6150</v>
      </c>
      <c r="L119" s="75">
        <v>6150</v>
      </c>
      <c r="M119" s="56"/>
      <c r="N119" s="56"/>
      <c r="O119" s="56"/>
      <c r="P119" s="56"/>
      <c r="Q119" s="76"/>
      <c r="R119" s="76"/>
      <c r="S119" s="56"/>
      <c r="T119" s="56"/>
      <c r="U119" s="56"/>
      <c r="V119" s="56"/>
      <c r="W119" s="56"/>
      <c r="X119" s="55"/>
      <c r="Y119" s="55"/>
      <c r="Z119" s="55"/>
      <c r="AA119" s="55"/>
      <c r="AB119" s="55"/>
    </row>
    <row r="120" spans="1:28" s="25" customFormat="1" ht="25.5" x14ac:dyDescent="0.2">
      <c r="A120" s="154"/>
      <c r="B120" s="66" t="s">
        <v>72</v>
      </c>
      <c r="C120" s="55"/>
      <c r="D120" s="55"/>
      <c r="E120" s="56"/>
      <c r="F120" s="56"/>
      <c r="G120" s="56"/>
      <c r="H120" s="56"/>
      <c r="I120" s="56"/>
      <c r="J120" s="155">
        <f>J121</f>
        <v>55117.5</v>
      </c>
      <c r="K120" s="155">
        <f t="shared" ref="K120:AB120" si="67">K121</f>
        <v>55117.5</v>
      </c>
      <c r="L120" s="155">
        <f t="shared" si="67"/>
        <v>55117.5</v>
      </c>
      <c r="M120" s="155">
        <f t="shared" si="67"/>
        <v>0</v>
      </c>
      <c r="N120" s="155">
        <f t="shared" si="67"/>
        <v>0</v>
      </c>
      <c r="O120" s="155">
        <f t="shared" si="67"/>
        <v>0</v>
      </c>
      <c r="P120" s="155">
        <f t="shared" si="67"/>
        <v>0</v>
      </c>
      <c r="Q120" s="155">
        <f t="shared" si="67"/>
        <v>0</v>
      </c>
      <c r="R120" s="155">
        <f t="shared" si="67"/>
        <v>0</v>
      </c>
      <c r="S120" s="155">
        <f t="shared" si="67"/>
        <v>0</v>
      </c>
      <c r="T120" s="155">
        <f t="shared" si="67"/>
        <v>0</v>
      </c>
      <c r="U120" s="155">
        <f t="shared" si="67"/>
        <v>0</v>
      </c>
      <c r="V120" s="155">
        <f t="shared" si="67"/>
        <v>0</v>
      </c>
      <c r="W120" s="155">
        <f t="shared" si="67"/>
        <v>0</v>
      </c>
      <c r="X120" s="155">
        <f t="shared" si="67"/>
        <v>0</v>
      </c>
      <c r="Y120" s="155">
        <f t="shared" si="67"/>
        <v>0</v>
      </c>
      <c r="Z120" s="155">
        <f t="shared" si="67"/>
        <v>0</v>
      </c>
      <c r="AA120" s="155">
        <f t="shared" si="67"/>
        <v>0</v>
      </c>
      <c r="AB120" s="155">
        <f t="shared" si="67"/>
        <v>0</v>
      </c>
    </row>
    <row r="121" spans="1:28" s="23" customFormat="1" ht="38.25" x14ac:dyDescent="0.2">
      <c r="A121" s="26"/>
      <c r="B121" s="65" t="s">
        <v>167</v>
      </c>
      <c r="C121" s="55"/>
      <c r="D121" s="55"/>
      <c r="E121" s="56"/>
      <c r="F121" s="56"/>
      <c r="G121" s="56"/>
      <c r="H121" s="56"/>
      <c r="I121" s="56"/>
      <c r="J121" s="75">
        <v>55117.5</v>
      </c>
      <c r="K121" s="75">
        <v>55117.5</v>
      </c>
      <c r="L121" s="75">
        <v>55117.5</v>
      </c>
      <c r="M121" s="56"/>
      <c r="N121" s="56"/>
      <c r="O121" s="56"/>
      <c r="P121" s="56"/>
      <c r="Q121" s="76"/>
      <c r="R121" s="76"/>
      <c r="S121" s="56"/>
      <c r="T121" s="56"/>
      <c r="U121" s="56"/>
      <c r="V121" s="56"/>
      <c r="W121" s="56"/>
      <c r="X121" s="55"/>
      <c r="Y121" s="55"/>
      <c r="Z121" s="55"/>
      <c r="AA121" s="55"/>
      <c r="AB121" s="55"/>
    </row>
    <row r="122" spans="1:28" s="11" customFormat="1" ht="38.25" x14ac:dyDescent="0.2">
      <c r="A122" s="8">
        <v>2</v>
      </c>
      <c r="B122" s="64" t="s">
        <v>25</v>
      </c>
      <c r="C122" s="61">
        <f t="shared" ref="C122:AB122" si="68">C123+C150</f>
        <v>149525.89474000002</v>
      </c>
      <c r="D122" s="61">
        <f t="shared" si="68"/>
        <v>148778.26526000001</v>
      </c>
      <c r="E122" s="61">
        <f t="shared" si="68"/>
        <v>6728.6652599999998</v>
      </c>
      <c r="F122" s="61">
        <f t="shared" si="68"/>
        <v>142049.60000000001</v>
      </c>
      <c r="G122" s="61">
        <f t="shared" si="68"/>
        <v>0</v>
      </c>
      <c r="H122" s="61">
        <f t="shared" si="68"/>
        <v>0</v>
      </c>
      <c r="I122" s="61">
        <f t="shared" si="68"/>
        <v>747.62947999999994</v>
      </c>
      <c r="J122" s="118">
        <f>J123+J150</f>
        <v>134389.02669000003</v>
      </c>
      <c r="K122" s="118">
        <f>K123+K150</f>
        <v>123778.97331999996</v>
      </c>
      <c r="L122" s="118">
        <f t="shared" si="68"/>
        <v>2665.76332</v>
      </c>
      <c r="M122" s="118">
        <f t="shared" si="68"/>
        <v>121113.21000000005</v>
      </c>
      <c r="N122" s="118">
        <f t="shared" si="68"/>
        <v>0</v>
      </c>
      <c r="O122" s="118">
        <f t="shared" si="68"/>
        <v>0</v>
      </c>
      <c r="P122" s="118">
        <f t="shared" si="68"/>
        <v>214063.766</v>
      </c>
      <c r="Q122" s="61">
        <f t="shared" si="68"/>
        <v>0</v>
      </c>
      <c r="R122" s="61">
        <f t="shared" si="68"/>
        <v>0</v>
      </c>
      <c r="S122" s="61">
        <f t="shared" si="68"/>
        <v>0</v>
      </c>
      <c r="T122" s="61">
        <f t="shared" si="68"/>
        <v>0</v>
      </c>
      <c r="U122" s="61">
        <f t="shared" si="68"/>
        <v>0</v>
      </c>
      <c r="V122" s="61">
        <f t="shared" si="68"/>
        <v>0</v>
      </c>
      <c r="W122" s="61">
        <f t="shared" si="68"/>
        <v>0</v>
      </c>
      <c r="X122" s="61">
        <f t="shared" si="68"/>
        <v>212877.32</v>
      </c>
      <c r="Y122" s="61">
        <f t="shared" si="68"/>
        <v>77357.320000000007</v>
      </c>
      <c r="Z122" s="61">
        <f t="shared" si="68"/>
        <v>0</v>
      </c>
      <c r="AA122" s="61">
        <f t="shared" si="68"/>
        <v>0</v>
      </c>
      <c r="AB122" s="61">
        <f t="shared" si="68"/>
        <v>0</v>
      </c>
    </row>
    <row r="123" spans="1:28" s="11" customFormat="1" ht="38.25" x14ac:dyDescent="0.2">
      <c r="A123" s="12" t="s">
        <v>26</v>
      </c>
      <c r="B123" s="36" t="s">
        <v>27</v>
      </c>
      <c r="C123" s="48">
        <f t="shared" ref="C123:P123" si="69">C124+C126</f>
        <v>149525.89474000002</v>
      </c>
      <c r="D123" s="48">
        <f t="shared" si="69"/>
        <v>148778.26526000001</v>
      </c>
      <c r="E123" s="48">
        <f t="shared" si="69"/>
        <v>6728.6652599999998</v>
      </c>
      <c r="F123" s="48">
        <f t="shared" si="69"/>
        <v>142049.60000000001</v>
      </c>
      <c r="G123" s="48">
        <f t="shared" si="69"/>
        <v>0</v>
      </c>
      <c r="H123" s="48">
        <f t="shared" si="69"/>
        <v>0</v>
      </c>
      <c r="I123" s="48">
        <f t="shared" si="69"/>
        <v>747.62947999999994</v>
      </c>
      <c r="J123" s="55">
        <f>J124+J126</f>
        <v>134389.02669000003</v>
      </c>
      <c r="K123" s="55">
        <f>K124+K126</f>
        <v>123778.97331999996</v>
      </c>
      <c r="L123" s="55">
        <f t="shared" si="69"/>
        <v>2665.76332</v>
      </c>
      <c r="M123" s="55">
        <f t="shared" si="69"/>
        <v>121113.21000000005</v>
      </c>
      <c r="N123" s="55">
        <f t="shared" si="69"/>
        <v>0</v>
      </c>
      <c r="O123" s="55">
        <f t="shared" si="69"/>
        <v>0</v>
      </c>
      <c r="P123" s="55">
        <f t="shared" si="69"/>
        <v>214063.766</v>
      </c>
      <c r="Q123" s="48"/>
      <c r="R123" s="48"/>
      <c r="S123" s="48"/>
      <c r="T123" s="48"/>
      <c r="U123" s="48"/>
      <c r="V123" s="48"/>
      <c r="W123" s="48"/>
      <c r="X123" s="48">
        <f>X124+X126</f>
        <v>212877.32</v>
      </c>
      <c r="Y123" s="48">
        <f>Y124+Y126</f>
        <v>77357.320000000007</v>
      </c>
      <c r="Z123" s="48">
        <f>Z124+Z126</f>
        <v>0</v>
      </c>
      <c r="AA123" s="48">
        <f>AA124+AA126</f>
        <v>0</v>
      </c>
      <c r="AB123" s="48">
        <f>AB124+AB126</f>
        <v>0</v>
      </c>
    </row>
    <row r="124" spans="1:28" s="23" customFormat="1" ht="25.5" x14ac:dyDescent="0.2">
      <c r="A124" s="79"/>
      <c r="B124" s="71" t="s">
        <v>60</v>
      </c>
      <c r="C124" s="80">
        <v>149525.89474000002</v>
      </c>
      <c r="D124" s="80">
        <v>148778.26526000001</v>
      </c>
      <c r="E124" s="80">
        <v>6728.6652599999998</v>
      </c>
      <c r="F124" s="80">
        <v>142049.60000000001</v>
      </c>
      <c r="G124" s="80">
        <v>0</v>
      </c>
      <c r="H124" s="80">
        <v>0</v>
      </c>
      <c r="I124" s="80">
        <v>747.62947999999994</v>
      </c>
      <c r="J124" s="80">
        <f>J125</f>
        <v>40731.473689999999</v>
      </c>
      <c r="K124" s="80">
        <f t="shared" ref="K124:AB124" si="70">K125</f>
        <v>40527.816319999998</v>
      </c>
      <c r="L124" s="80">
        <f t="shared" si="70"/>
        <v>1832.91632</v>
      </c>
      <c r="M124" s="80">
        <f t="shared" si="70"/>
        <v>38694.9</v>
      </c>
      <c r="N124" s="80">
        <f t="shared" si="70"/>
        <v>0</v>
      </c>
      <c r="O124" s="80">
        <f t="shared" si="70"/>
        <v>0</v>
      </c>
      <c r="P124" s="80">
        <f t="shared" si="70"/>
        <v>203657.37</v>
      </c>
      <c r="Q124" s="80">
        <f t="shared" si="70"/>
        <v>0</v>
      </c>
      <c r="R124" s="80">
        <f t="shared" si="70"/>
        <v>0</v>
      </c>
      <c r="S124" s="80">
        <f t="shared" si="70"/>
        <v>0</v>
      </c>
      <c r="T124" s="80">
        <f t="shared" si="70"/>
        <v>0</v>
      </c>
      <c r="U124" s="80">
        <f t="shared" si="70"/>
        <v>0</v>
      </c>
      <c r="V124" s="80">
        <f t="shared" si="70"/>
        <v>0</v>
      </c>
      <c r="W124" s="80">
        <f t="shared" si="70"/>
        <v>0</v>
      </c>
      <c r="X124" s="80">
        <f t="shared" si="70"/>
        <v>77357.320000000007</v>
      </c>
      <c r="Y124" s="80">
        <f t="shared" si="70"/>
        <v>77357.320000000007</v>
      </c>
      <c r="Z124" s="80">
        <f t="shared" si="70"/>
        <v>0</v>
      </c>
      <c r="AA124" s="80">
        <f t="shared" si="70"/>
        <v>0</v>
      </c>
      <c r="AB124" s="80">
        <f t="shared" si="70"/>
        <v>0</v>
      </c>
    </row>
    <row r="125" spans="1:28" s="11" customFormat="1" ht="51" x14ac:dyDescent="0.2">
      <c r="A125" s="12" t="s">
        <v>26</v>
      </c>
      <c r="B125" s="67" t="s">
        <v>62</v>
      </c>
      <c r="C125" s="48">
        <v>0</v>
      </c>
      <c r="D125" s="48">
        <v>0</v>
      </c>
      <c r="E125" s="48">
        <v>0</v>
      </c>
      <c r="F125" s="48">
        <v>0</v>
      </c>
      <c r="G125" s="48">
        <v>0</v>
      </c>
      <c r="H125" s="48">
        <v>0</v>
      </c>
      <c r="I125" s="48">
        <v>0</v>
      </c>
      <c r="J125" s="55">
        <v>40731.473689999999</v>
      </c>
      <c r="K125" s="55">
        <v>40527.816319999998</v>
      </c>
      <c r="L125" s="55">
        <v>1832.91632</v>
      </c>
      <c r="M125" s="55">
        <v>38694.9</v>
      </c>
      <c r="N125" s="55">
        <v>0</v>
      </c>
      <c r="O125" s="55">
        <v>0</v>
      </c>
      <c r="P125" s="55">
        <v>203657.37</v>
      </c>
      <c r="Q125" s="48"/>
      <c r="R125" s="48"/>
      <c r="S125" s="48"/>
      <c r="T125" s="48"/>
      <c r="U125" s="48"/>
      <c r="V125" s="48"/>
      <c r="W125" s="48"/>
      <c r="X125" s="52">
        <v>77357.320000000007</v>
      </c>
      <c r="Y125" s="48">
        <v>77357.320000000007</v>
      </c>
      <c r="Z125" s="48">
        <v>0</v>
      </c>
      <c r="AA125" s="48">
        <v>0</v>
      </c>
      <c r="AB125" s="48">
        <v>0</v>
      </c>
    </row>
    <row r="126" spans="1:28" s="23" customFormat="1" ht="25.5" x14ac:dyDescent="0.2">
      <c r="A126" s="79"/>
      <c r="B126" s="71" t="s">
        <v>72</v>
      </c>
      <c r="C126" s="80">
        <f t="shared" ref="C126:AB126" si="71">SUM(C127:C148)</f>
        <v>0</v>
      </c>
      <c r="D126" s="80">
        <f t="shared" si="71"/>
        <v>0</v>
      </c>
      <c r="E126" s="80">
        <f t="shared" si="71"/>
        <v>0</v>
      </c>
      <c r="F126" s="80">
        <f t="shared" si="71"/>
        <v>0</v>
      </c>
      <c r="G126" s="80">
        <f t="shared" si="71"/>
        <v>0</v>
      </c>
      <c r="H126" s="80">
        <f t="shared" si="71"/>
        <v>0</v>
      </c>
      <c r="I126" s="80">
        <f t="shared" si="71"/>
        <v>0</v>
      </c>
      <c r="J126" s="80">
        <f t="shared" si="71"/>
        <v>93657.553000000029</v>
      </c>
      <c r="K126" s="80">
        <f t="shared" si="71"/>
        <v>83251.156999999963</v>
      </c>
      <c r="L126" s="80">
        <f t="shared" si="71"/>
        <v>832.84699999999998</v>
      </c>
      <c r="M126" s="80">
        <f t="shared" si="71"/>
        <v>82418.310000000041</v>
      </c>
      <c r="N126" s="80">
        <f t="shared" si="71"/>
        <v>0</v>
      </c>
      <c r="O126" s="80">
        <f t="shared" si="71"/>
        <v>0</v>
      </c>
      <c r="P126" s="80">
        <f t="shared" si="71"/>
        <v>10406.396000000004</v>
      </c>
      <c r="Q126" s="80">
        <f t="shared" si="71"/>
        <v>0</v>
      </c>
      <c r="R126" s="80">
        <f t="shared" si="71"/>
        <v>0</v>
      </c>
      <c r="S126" s="80">
        <f t="shared" si="71"/>
        <v>0</v>
      </c>
      <c r="T126" s="80">
        <f t="shared" si="71"/>
        <v>0</v>
      </c>
      <c r="U126" s="80">
        <f t="shared" si="71"/>
        <v>0</v>
      </c>
      <c r="V126" s="80">
        <f t="shared" si="71"/>
        <v>0</v>
      </c>
      <c r="W126" s="80">
        <f t="shared" si="71"/>
        <v>0</v>
      </c>
      <c r="X126" s="80">
        <f t="shared" si="71"/>
        <v>135520</v>
      </c>
      <c r="Y126" s="80">
        <f t="shared" si="71"/>
        <v>0</v>
      </c>
      <c r="Z126" s="80">
        <f t="shared" si="71"/>
        <v>0</v>
      </c>
      <c r="AA126" s="80">
        <f t="shared" si="71"/>
        <v>0</v>
      </c>
      <c r="AB126" s="80">
        <f t="shared" si="71"/>
        <v>0</v>
      </c>
    </row>
    <row r="127" spans="1:28" s="33" customFormat="1" ht="63.75" x14ac:dyDescent="0.2">
      <c r="A127" s="12" t="s">
        <v>26</v>
      </c>
      <c r="B127" s="10" t="s">
        <v>131</v>
      </c>
      <c r="C127" s="86"/>
      <c r="D127" s="86"/>
      <c r="E127" s="87"/>
      <c r="F127" s="87"/>
      <c r="G127" s="87"/>
      <c r="H127" s="87"/>
      <c r="I127" s="87"/>
      <c r="J127" s="120">
        <f>K127+P127</f>
        <v>5367.5569999999989</v>
      </c>
      <c r="K127" s="111">
        <f>L127+M127+N127+O127</f>
        <v>4771.1619999999994</v>
      </c>
      <c r="L127" s="121">
        <v>47.731000000000002</v>
      </c>
      <c r="M127" s="121">
        <v>4723.4309999999996</v>
      </c>
      <c r="N127" s="122"/>
      <c r="O127" s="122"/>
      <c r="P127" s="123">
        <v>596.39499999999998</v>
      </c>
      <c r="Q127" s="88"/>
      <c r="R127" s="70"/>
      <c r="S127" s="10"/>
      <c r="T127" s="10"/>
      <c r="U127" s="89"/>
      <c r="V127" s="89"/>
      <c r="W127" s="90"/>
      <c r="X127" s="70">
        <v>6160</v>
      </c>
      <c r="Y127" s="10"/>
      <c r="Z127" s="10"/>
      <c r="AA127" s="10"/>
      <c r="AB127" s="10"/>
    </row>
    <row r="128" spans="1:28" s="33" customFormat="1" ht="63.75" x14ac:dyDescent="0.2">
      <c r="A128" s="12" t="s">
        <v>26</v>
      </c>
      <c r="B128" s="10" t="s">
        <v>132</v>
      </c>
      <c r="C128" s="86"/>
      <c r="D128" s="86"/>
      <c r="E128" s="87"/>
      <c r="F128" s="87"/>
      <c r="G128" s="87"/>
      <c r="H128" s="87"/>
      <c r="I128" s="87"/>
      <c r="J128" s="120">
        <f t="shared" ref="J128:J148" si="72">K128+P128</f>
        <v>5367.5569999999989</v>
      </c>
      <c r="K128" s="111">
        <f t="shared" ref="K128:K148" si="73">L128+M128+N128+O128</f>
        <v>4771.1619999999994</v>
      </c>
      <c r="L128" s="121">
        <v>47.731000000000002</v>
      </c>
      <c r="M128" s="121">
        <v>4723.4309999999996</v>
      </c>
      <c r="N128" s="122"/>
      <c r="O128" s="122"/>
      <c r="P128" s="123">
        <v>596.39499999999998</v>
      </c>
      <c r="Q128" s="88"/>
      <c r="R128" s="70"/>
      <c r="S128" s="10"/>
      <c r="T128" s="10"/>
      <c r="U128" s="89"/>
      <c r="V128" s="89"/>
      <c r="W128" s="90"/>
      <c r="X128" s="70">
        <v>6160</v>
      </c>
      <c r="Y128" s="10"/>
      <c r="Z128" s="10"/>
      <c r="AA128" s="10"/>
      <c r="AB128" s="10"/>
    </row>
    <row r="129" spans="1:28" s="33" customFormat="1" ht="63.75" x14ac:dyDescent="0.2">
      <c r="A129" s="12" t="s">
        <v>26</v>
      </c>
      <c r="B129" s="10" t="s">
        <v>133</v>
      </c>
      <c r="C129" s="86"/>
      <c r="D129" s="86"/>
      <c r="E129" s="87"/>
      <c r="F129" s="87"/>
      <c r="G129" s="87"/>
      <c r="H129" s="87"/>
      <c r="I129" s="87"/>
      <c r="J129" s="120">
        <f t="shared" si="72"/>
        <v>5367.5569999999989</v>
      </c>
      <c r="K129" s="111">
        <f t="shared" si="73"/>
        <v>4771.1619999999994</v>
      </c>
      <c r="L129" s="121">
        <v>47.731000000000002</v>
      </c>
      <c r="M129" s="121">
        <v>4723.4309999999996</v>
      </c>
      <c r="N129" s="122"/>
      <c r="O129" s="122"/>
      <c r="P129" s="123">
        <v>596.39499999999998</v>
      </c>
      <c r="Q129" s="88"/>
      <c r="R129" s="70"/>
      <c r="S129" s="10"/>
      <c r="T129" s="10"/>
      <c r="U129" s="89"/>
      <c r="V129" s="89"/>
      <c r="W129" s="90"/>
      <c r="X129" s="70">
        <v>6160</v>
      </c>
      <c r="Y129" s="10"/>
      <c r="Z129" s="10"/>
      <c r="AA129" s="10"/>
      <c r="AB129" s="10"/>
    </row>
    <row r="130" spans="1:28" s="33" customFormat="1" ht="63.75" x14ac:dyDescent="0.2">
      <c r="A130" s="12" t="s">
        <v>26</v>
      </c>
      <c r="B130" s="10" t="s">
        <v>134</v>
      </c>
      <c r="C130" s="86"/>
      <c r="D130" s="86"/>
      <c r="E130" s="87"/>
      <c r="F130" s="87"/>
      <c r="G130" s="87"/>
      <c r="H130" s="87"/>
      <c r="I130" s="87"/>
      <c r="J130" s="120">
        <f t="shared" si="72"/>
        <v>5367.5569999999989</v>
      </c>
      <c r="K130" s="111">
        <f t="shared" si="73"/>
        <v>4771.1619999999994</v>
      </c>
      <c r="L130" s="121">
        <v>47.731000000000002</v>
      </c>
      <c r="M130" s="121">
        <v>4723.4309999999996</v>
      </c>
      <c r="N130" s="122"/>
      <c r="O130" s="122"/>
      <c r="P130" s="123">
        <v>596.39499999999998</v>
      </c>
      <c r="Q130" s="88"/>
      <c r="R130" s="70"/>
      <c r="S130" s="10"/>
      <c r="T130" s="10"/>
      <c r="U130" s="89"/>
      <c r="V130" s="89"/>
      <c r="W130" s="90"/>
      <c r="X130" s="70">
        <v>6160</v>
      </c>
      <c r="Y130" s="10"/>
      <c r="Z130" s="10"/>
      <c r="AA130" s="10"/>
      <c r="AB130" s="10"/>
    </row>
    <row r="131" spans="1:28" s="33" customFormat="1" ht="63.75" x14ac:dyDescent="0.2">
      <c r="A131" s="12" t="s">
        <v>26</v>
      </c>
      <c r="B131" s="10" t="s">
        <v>135</v>
      </c>
      <c r="C131" s="86"/>
      <c r="D131" s="86"/>
      <c r="E131" s="87"/>
      <c r="F131" s="87"/>
      <c r="G131" s="87"/>
      <c r="H131" s="87"/>
      <c r="I131" s="87"/>
      <c r="J131" s="120">
        <f t="shared" si="72"/>
        <v>5367.5569999999989</v>
      </c>
      <c r="K131" s="111">
        <f t="shared" si="73"/>
        <v>4771.1619999999994</v>
      </c>
      <c r="L131" s="121">
        <v>47.731000000000002</v>
      </c>
      <c r="M131" s="121">
        <v>4723.4309999999996</v>
      </c>
      <c r="N131" s="122"/>
      <c r="O131" s="122"/>
      <c r="P131" s="123">
        <v>596.39499999999998</v>
      </c>
      <c r="Q131" s="88"/>
      <c r="R131" s="70"/>
      <c r="S131" s="10"/>
      <c r="T131" s="10"/>
      <c r="U131" s="89"/>
      <c r="V131" s="89"/>
      <c r="W131" s="90"/>
      <c r="X131" s="70">
        <v>6160</v>
      </c>
      <c r="Y131" s="10"/>
      <c r="Z131" s="10"/>
      <c r="AA131" s="10"/>
      <c r="AB131" s="10"/>
    </row>
    <row r="132" spans="1:28" s="33" customFormat="1" ht="63.75" x14ac:dyDescent="0.2">
      <c r="A132" s="12" t="s">
        <v>26</v>
      </c>
      <c r="B132" s="10" t="s">
        <v>136</v>
      </c>
      <c r="C132" s="86"/>
      <c r="D132" s="86"/>
      <c r="E132" s="87"/>
      <c r="F132" s="87"/>
      <c r="G132" s="87"/>
      <c r="H132" s="87"/>
      <c r="I132" s="87"/>
      <c r="J132" s="120">
        <f t="shared" si="72"/>
        <v>5247</v>
      </c>
      <c r="K132" s="111">
        <f t="shared" si="73"/>
        <v>4664</v>
      </c>
      <c r="L132" s="121">
        <v>46.658999999999999</v>
      </c>
      <c r="M132" s="121">
        <v>4617.3410000000003</v>
      </c>
      <c r="N132" s="122"/>
      <c r="O132" s="122"/>
      <c r="P132" s="123">
        <v>583</v>
      </c>
      <c r="Q132" s="88"/>
      <c r="R132" s="70"/>
      <c r="S132" s="10"/>
      <c r="T132" s="10"/>
      <c r="U132" s="89"/>
      <c r="V132" s="89"/>
      <c r="W132" s="90"/>
      <c r="X132" s="70">
        <v>6160</v>
      </c>
      <c r="Y132" s="10"/>
      <c r="Z132" s="10"/>
      <c r="AA132" s="10"/>
      <c r="AB132" s="10"/>
    </row>
    <row r="133" spans="1:28" s="33" customFormat="1" ht="63.75" x14ac:dyDescent="0.2">
      <c r="A133" s="12" t="s">
        <v>26</v>
      </c>
      <c r="B133" s="10" t="s">
        <v>137</v>
      </c>
      <c r="C133" s="86"/>
      <c r="D133" s="86"/>
      <c r="E133" s="87"/>
      <c r="F133" s="87"/>
      <c r="G133" s="87"/>
      <c r="H133" s="87"/>
      <c r="I133" s="87"/>
      <c r="J133" s="120">
        <f t="shared" si="72"/>
        <v>5247</v>
      </c>
      <c r="K133" s="111">
        <f t="shared" si="73"/>
        <v>4664</v>
      </c>
      <c r="L133" s="121">
        <v>46.658999999999999</v>
      </c>
      <c r="M133" s="121">
        <v>4617.3410000000003</v>
      </c>
      <c r="N133" s="122"/>
      <c r="O133" s="122"/>
      <c r="P133" s="123">
        <v>583</v>
      </c>
      <c r="Q133" s="88"/>
      <c r="R133" s="70"/>
      <c r="S133" s="10"/>
      <c r="T133" s="10"/>
      <c r="U133" s="89"/>
      <c r="V133" s="89"/>
      <c r="W133" s="90"/>
      <c r="X133" s="70">
        <v>6160</v>
      </c>
      <c r="Y133" s="10"/>
      <c r="Z133" s="10"/>
      <c r="AA133" s="10"/>
      <c r="AB133" s="10"/>
    </row>
    <row r="134" spans="1:28" s="33" customFormat="1" ht="63.75" x14ac:dyDescent="0.2">
      <c r="A134" s="12" t="s">
        <v>26</v>
      </c>
      <c r="B134" s="10" t="s">
        <v>138</v>
      </c>
      <c r="C134" s="86"/>
      <c r="D134" s="86"/>
      <c r="E134" s="87"/>
      <c r="F134" s="87"/>
      <c r="G134" s="87"/>
      <c r="H134" s="87"/>
      <c r="I134" s="87"/>
      <c r="J134" s="120">
        <f t="shared" si="72"/>
        <v>5247</v>
      </c>
      <c r="K134" s="111">
        <f t="shared" si="73"/>
        <v>4664</v>
      </c>
      <c r="L134" s="121">
        <v>46.658999999999999</v>
      </c>
      <c r="M134" s="121">
        <v>4617.3410000000003</v>
      </c>
      <c r="N134" s="122"/>
      <c r="O134" s="122"/>
      <c r="P134" s="123">
        <v>583</v>
      </c>
      <c r="Q134" s="88"/>
      <c r="R134" s="70"/>
      <c r="S134" s="10"/>
      <c r="T134" s="10"/>
      <c r="U134" s="89"/>
      <c r="V134" s="89"/>
      <c r="W134" s="90"/>
      <c r="X134" s="70">
        <v>6160</v>
      </c>
      <c r="Y134" s="10"/>
      <c r="Z134" s="10"/>
      <c r="AA134" s="10"/>
      <c r="AB134" s="10"/>
    </row>
    <row r="135" spans="1:28" s="33" customFormat="1" ht="63.75" x14ac:dyDescent="0.2">
      <c r="A135" s="12" t="s">
        <v>26</v>
      </c>
      <c r="B135" s="10" t="s">
        <v>139</v>
      </c>
      <c r="C135" s="86"/>
      <c r="D135" s="86"/>
      <c r="E135" s="87"/>
      <c r="F135" s="87"/>
      <c r="G135" s="87"/>
      <c r="H135" s="87"/>
      <c r="I135" s="87"/>
      <c r="J135" s="120">
        <f t="shared" si="72"/>
        <v>5247</v>
      </c>
      <c r="K135" s="111">
        <f t="shared" si="73"/>
        <v>4664</v>
      </c>
      <c r="L135" s="121">
        <v>46.658999999999999</v>
      </c>
      <c r="M135" s="121">
        <v>4617.3410000000003</v>
      </c>
      <c r="N135" s="122"/>
      <c r="O135" s="122"/>
      <c r="P135" s="123">
        <v>583</v>
      </c>
      <c r="Q135" s="88"/>
      <c r="R135" s="70"/>
      <c r="S135" s="10"/>
      <c r="T135" s="10"/>
      <c r="U135" s="89"/>
      <c r="V135" s="89"/>
      <c r="W135" s="90"/>
      <c r="X135" s="70">
        <v>6160</v>
      </c>
      <c r="Y135" s="10"/>
      <c r="Z135" s="10"/>
      <c r="AA135" s="10"/>
      <c r="AB135" s="10"/>
    </row>
    <row r="136" spans="1:28" s="33" customFormat="1" ht="63.75" x14ac:dyDescent="0.2">
      <c r="A136" s="12" t="s">
        <v>26</v>
      </c>
      <c r="B136" s="10" t="s">
        <v>140</v>
      </c>
      <c r="C136" s="86"/>
      <c r="D136" s="86"/>
      <c r="E136" s="87"/>
      <c r="F136" s="87"/>
      <c r="G136" s="87"/>
      <c r="H136" s="87"/>
      <c r="I136" s="87"/>
      <c r="J136" s="120">
        <f t="shared" si="72"/>
        <v>5247</v>
      </c>
      <c r="K136" s="111">
        <f t="shared" si="73"/>
        <v>4664</v>
      </c>
      <c r="L136" s="121">
        <v>46.658999999999999</v>
      </c>
      <c r="M136" s="121">
        <v>4617.3410000000003</v>
      </c>
      <c r="N136" s="122"/>
      <c r="O136" s="122"/>
      <c r="P136" s="123">
        <v>583</v>
      </c>
      <c r="Q136" s="88"/>
      <c r="R136" s="70"/>
      <c r="S136" s="10"/>
      <c r="T136" s="10"/>
      <c r="U136" s="89"/>
      <c r="V136" s="89"/>
      <c r="W136" s="90"/>
      <c r="X136" s="70">
        <v>6160</v>
      </c>
      <c r="Y136" s="10"/>
      <c r="Z136" s="10"/>
      <c r="AA136" s="10"/>
      <c r="AB136" s="10"/>
    </row>
    <row r="137" spans="1:28" s="33" customFormat="1" ht="63.75" x14ac:dyDescent="0.2">
      <c r="A137" s="12" t="s">
        <v>26</v>
      </c>
      <c r="B137" s="10" t="s">
        <v>141</v>
      </c>
      <c r="C137" s="86"/>
      <c r="D137" s="86"/>
      <c r="E137" s="87"/>
      <c r="F137" s="87"/>
      <c r="G137" s="87"/>
      <c r="H137" s="87"/>
      <c r="I137" s="87"/>
      <c r="J137" s="120">
        <f t="shared" si="72"/>
        <v>3769.92</v>
      </c>
      <c r="K137" s="111">
        <f t="shared" si="73"/>
        <v>3351.04</v>
      </c>
      <c r="L137" s="121">
        <v>33.524000000000001</v>
      </c>
      <c r="M137" s="69">
        <v>3317.5160000000001</v>
      </c>
      <c r="N137" s="122"/>
      <c r="O137" s="122"/>
      <c r="P137" s="123">
        <v>418.88</v>
      </c>
      <c r="Q137" s="88"/>
      <c r="R137" s="70"/>
      <c r="S137" s="10"/>
      <c r="T137" s="83"/>
      <c r="U137" s="89"/>
      <c r="V137" s="89"/>
      <c r="W137" s="90"/>
      <c r="X137" s="70">
        <v>6160</v>
      </c>
      <c r="Y137" s="10"/>
      <c r="Z137" s="10"/>
      <c r="AA137" s="10"/>
      <c r="AB137" s="10"/>
    </row>
    <row r="138" spans="1:28" s="33" customFormat="1" ht="63.75" x14ac:dyDescent="0.2">
      <c r="A138" s="12" t="s">
        <v>26</v>
      </c>
      <c r="B138" s="10" t="s">
        <v>142</v>
      </c>
      <c r="C138" s="86"/>
      <c r="D138" s="86"/>
      <c r="E138" s="87"/>
      <c r="F138" s="87"/>
      <c r="G138" s="87"/>
      <c r="H138" s="87"/>
      <c r="I138" s="87"/>
      <c r="J138" s="120">
        <f t="shared" si="72"/>
        <v>3769.92</v>
      </c>
      <c r="K138" s="111">
        <f t="shared" si="73"/>
        <v>3351.04</v>
      </c>
      <c r="L138" s="121">
        <v>33.524000000000001</v>
      </c>
      <c r="M138" s="121">
        <v>3317.5160000000001</v>
      </c>
      <c r="N138" s="122"/>
      <c r="O138" s="122"/>
      <c r="P138" s="123">
        <v>418.88</v>
      </c>
      <c r="Q138" s="88"/>
      <c r="R138" s="70"/>
      <c r="S138" s="10"/>
      <c r="T138" s="10"/>
      <c r="U138" s="89"/>
      <c r="V138" s="89"/>
      <c r="W138" s="90"/>
      <c r="X138" s="70">
        <v>6160</v>
      </c>
      <c r="Y138" s="10"/>
      <c r="Z138" s="10"/>
      <c r="AA138" s="10"/>
      <c r="AB138" s="10"/>
    </row>
    <row r="139" spans="1:28" s="33" customFormat="1" ht="63.75" x14ac:dyDescent="0.2">
      <c r="A139" s="12" t="s">
        <v>26</v>
      </c>
      <c r="B139" s="10" t="s">
        <v>143</v>
      </c>
      <c r="C139" s="86"/>
      <c r="D139" s="86"/>
      <c r="E139" s="87"/>
      <c r="F139" s="87"/>
      <c r="G139" s="87"/>
      <c r="H139" s="87"/>
      <c r="I139" s="87"/>
      <c r="J139" s="120">
        <f t="shared" si="72"/>
        <v>3769.92</v>
      </c>
      <c r="K139" s="111">
        <f t="shared" si="73"/>
        <v>3351.04</v>
      </c>
      <c r="L139" s="121">
        <v>33.524000000000001</v>
      </c>
      <c r="M139" s="121">
        <v>3317.5160000000001</v>
      </c>
      <c r="N139" s="122"/>
      <c r="O139" s="122"/>
      <c r="P139" s="123">
        <v>418.88</v>
      </c>
      <c r="Q139" s="88"/>
      <c r="R139" s="70"/>
      <c r="S139" s="10"/>
      <c r="T139" s="10"/>
      <c r="U139" s="89"/>
      <c r="V139" s="89"/>
      <c r="W139" s="90"/>
      <c r="X139" s="70">
        <v>6160</v>
      </c>
      <c r="Y139" s="10"/>
      <c r="Z139" s="10"/>
      <c r="AA139" s="10"/>
      <c r="AB139" s="10"/>
    </row>
    <row r="140" spans="1:28" s="33" customFormat="1" ht="63.75" x14ac:dyDescent="0.2">
      <c r="A140" s="12" t="s">
        <v>26</v>
      </c>
      <c r="B140" s="10" t="s">
        <v>144</v>
      </c>
      <c r="C140" s="86"/>
      <c r="D140" s="86"/>
      <c r="E140" s="87"/>
      <c r="F140" s="87"/>
      <c r="G140" s="87"/>
      <c r="H140" s="87"/>
      <c r="I140" s="87"/>
      <c r="J140" s="120">
        <f t="shared" si="72"/>
        <v>3769.92</v>
      </c>
      <c r="K140" s="111">
        <f t="shared" si="73"/>
        <v>3351.04</v>
      </c>
      <c r="L140" s="121">
        <v>33.524000000000001</v>
      </c>
      <c r="M140" s="121">
        <v>3317.5160000000001</v>
      </c>
      <c r="N140" s="122"/>
      <c r="O140" s="122"/>
      <c r="P140" s="123">
        <v>418.88</v>
      </c>
      <c r="Q140" s="88"/>
      <c r="R140" s="70"/>
      <c r="S140" s="10"/>
      <c r="T140" s="10"/>
      <c r="U140" s="89"/>
      <c r="V140" s="89"/>
      <c r="W140" s="90"/>
      <c r="X140" s="70">
        <v>6160</v>
      </c>
      <c r="Y140" s="10"/>
      <c r="Z140" s="10"/>
      <c r="AA140" s="10"/>
      <c r="AB140" s="10"/>
    </row>
    <row r="141" spans="1:28" s="33" customFormat="1" ht="63.75" x14ac:dyDescent="0.2">
      <c r="A141" s="12" t="s">
        <v>26</v>
      </c>
      <c r="B141" s="10" t="s">
        <v>145</v>
      </c>
      <c r="C141" s="86"/>
      <c r="D141" s="86"/>
      <c r="E141" s="87"/>
      <c r="F141" s="87"/>
      <c r="G141" s="87"/>
      <c r="H141" s="87"/>
      <c r="I141" s="87"/>
      <c r="J141" s="120">
        <f t="shared" si="72"/>
        <v>3769.92</v>
      </c>
      <c r="K141" s="111">
        <f t="shared" si="73"/>
        <v>3351.04</v>
      </c>
      <c r="L141" s="121">
        <v>33.524000000000001</v>
      </c>
      <c r="M141" s="121">
        <v>3317.5160000000001</v>
      </c>
      <c r="N141" s="122"/>
      <c r="O141" s="122"/>
      <c r="P141" s="123">
        <v>418.88</v>
      </c>
      <c r="Q141" s="88"/>
      <c r="R141" s="70"/>
      <c r="S141" s="10"/>
      <c r="T141" s="10"/>
      <c r="U141" s="89"/>
      <c r="V141" s="89"/>
      <c r="W141" s="90"/>
      <c r="X141" s="70">
        <v>6160</v>
      </c>
      <c r="Y141" s="10"/>
      <c r="Z141" s="10"/>
      <c r="AA141" s="10"/>
      <c r="AB141" s="10"/>
    </row>
    <row r="142" spans="1:28" s="33" customFormat="1" ht="63.75" x14ac:dyDescent="0.2">
      <c r="A142" s="12" t="s">
        <v>26</v>
      </c>
      <c r="B142" s="10" t="s">
        <v>146</v>
      </c>
      <c r="C142" s="86"/>
      <c r="D142" s="86"/>
      <c r="E142" s="87"/>
      <c r="F142" s="87"/>
      <c r="G142" s="87"/>
      <c r="H142" s="87"/>
      <c r="I142" s="87"/>
      <c r="J142" s="120">
        <f t="shared" si="72"/>
        <v>3105.0239999999999</v>
      </c>
      <c r="K142" s="111">
        <f t="shared" si="73"/>
        <v>2760.0209999999997</v>
      </c>
      <c r="L142" s="121">
        <v>27.611000000000001</v>
      </c>
      <c r="M142" s="121">
        <v>2732.41</v>
      </c>
      <c r="N142" s="122"/>
      <c r="O142" s="122"/>
      <c r="P142" s="123">
        <v>345.00299999999999</v>
      </c>
      <c r="Q142" s="88"/>
      <c r="R142" s="70"/>
      <c r="S142" s="10"/>
      <c r="T142" s="10"/>
      <c r="U142" s="89"/>
      <c r="V142" s="89"/>
      <c r="W142" s="90"/>
      <c r="X142" s="70">
        <v>6160</v>
      </c>
      <c r="Y142" s="10"/>
      <c r="Z142" s="10"/>
      <c r="AA142" s="10"/>
      <c r="AB142" s="10"/>
    </row>
    <row r="143" spans="1:28" s="33" customFormat="1" ht="63.75" x14ac:dyDescent="0.2">
      <c r="A143" s="12" t="s">
        <v>26</v>
      </c>
      <c r="B143" s="10" t="s">
        <v>147</v>
      </c>
      <c r="C143" s="86"/>
      <c r="D143" s="86"/>
      <c r="E143" s="87"/>
      <c r="F143" s="87"/>
      <c r="G143" s="87"/>
      <c r="H143" s="87"/>
      <c r="I143" s="87"/>
      <c r="J143" s="120">
        <f t="shared" si="72"/>
        <v>3105.0239999999999</v>
      </c>
      <c r="K143" s="111">
        <f t="shared" si="73"/>
        <v>2760.0209999999997</v>
      </c>
      <c r="L143" s="121">
        <v>27.611000000000001</v>
      </c>
      <c r="M143" s="121">
        <v>2732.41</v>
      </c>
      <c r="N143" s="122"/>
      <c r="O143" s="122"/>
      <c r="P143" s="123">
        <v>345.00299999999999</v>
      </c>
      <c r="Q143" s="88"/>
      <c r="R143" s="70"/>
      <c r="S143" s="10"/>
      <c r="T143" s="10"/>
      <c r="U143" s="89"/>
      <c r="V143" s="89"/>
      <c r="W143" s="90"/>
      <c r="X143" s="70">
        <v>6160</v>
      </c>
      <c r="Y143" s="10"/>
      <c r="Z143" s="10"/>
      <c r="AA143" s="10"/>
      <c r="AB143" s="10"/>
    </row>
    <row r="144" spans="1:28" s="33" customFormat="1" ht="63.75" x14ac:dyDescent="0.2">
      <c r="A144" s="12" t="s">
        <v>26</v>
      </c>
      <c r="B144" s="10" t="s">
        <v>148</v>
      </c>
      <c r="C144" s="86"/>
      <c r="D144" s="86"/>
      <c r="E144" s="87"/>
      <c r="F144" s="87"/>
      <c r="G144" s="87"/>
      <c r="H144" s="87"/>
      <c r="I144" s="87"/>
      <c r="J144" s="120">
        <f t="shared" si="72"/>
        <v>3105.0239999999999</v>
      </c>
      <c r="K144" s="111">
        <f t="shared" si="73"/>
        <v>2760.0209999999997</v>
      </c>
      <c r="L144" s="121">
        <v>27.611000000000001</v>
      </c>
      <c r="M144" s="121">
        <v>2732.41</v>
      </c>
      <c r="N144" s="122"/>
      <c r="O144" s="122"/>
      <c r="P144" s="123">
        <v>345.00299999999999</v>
      </c>
      <c r="Q144" s="88"/>
      <c r="R144" s="70"/>
      <c r="S144" s="10"/>
      <c r="T144" s="10"/>
      <c r="U144" s="89"/>
      <c r="V144" s="89"/>
      <c r="W144" s="90"/>
      <c r="X144" s="70">
        <v>6160</v>
      </c>
      <c r="Y144" s="10"/>
      <c r="Z144" s="10"/>
      <c r="AA144" s="10"/>
      <c r="AB144" s="10"/>
    </row>
    <row r="145" spans="1:28" s="33" customFormat="1" ht="63.75" x14ac:dyDescent="0.2">
      <c r="A145" s="12" t="s">
        <v>26</v>
      </c>
      <c r="B145" s="10" t="s">
        <v>149</v>
      </c>
      <c r="C145" s="86"/>
      <c r="D145" s="86"/>
      <c r="E145" s="87"/>
      <c r="F145" s="87"/>
      <c r="G145" s="87"/>
      <c r="H145" s="87"/>
      <c r="I145" s="87"/>
      <c r="J145" s="120">
        <f t="shared" si="72"/>
        <v>3105.0239999999999</v>
      </c>
      <c r="K145" s="111">
        <f t="shared" si="73"/>
        <v>2760.0209999999997</v>
      </c>
      <c r="L145" s="121">
        <v>27.611000000000001</v>
      </c>
      <c r="M145" s="121">
        <v>2732.41</v>
      </c>
      <c r="N145" s="122"/>
      <c r="O145" s="122"/>
      <c r="P145" s="123">
        <v>345.00299999999999</v>
      </c>
      <c r="Q145" s="88"/>
      <c r="R145" s="70"/>
      <c r="S145" s="10"/>
      <c r="T145" s="10"/>
      <c r="U145" s="89"/>
      <c r="V145" s="89"/>
      <c r="W145" s="90"/>
      <c r="X145" s="70">
        <v>6160</v>
      </c>
      <c r="Y145" s="10"/>
      <c r="Z145" s="10"/>
      <c r="AA145" s="10"/>
      <c r="AB145" s="10"/>
    </row>
    <row r="146" spans="1:28" s="33" customFormat="1" ht="63.75" x14ac:dyDescent="0.2">
      <c r="A146" s="12" t="s">
        <v>26</v>
      </c>
      <c r="B146" s="10" t="s">
        <v>150</v>
      </c>
      <c r="C146" s="86"/>
      <c r="D146" s="86"/>
      <c r="E146" s="87"/>
      <c r="F146" s="87"/>
      <c r="G146" s="87"/>
      <c r="H146" s="87"/>
      <c r="I146" s="87"/>
      <c r="J146" s="120">
        <f t="shared" si="72"/>
        <v>3105.0239999999999</v>
      </c>
      <c r="K146" s="111">
        <f t="shared" si="73"/>
        <v>2760.0209999999997</v>
      </c>
      <c r="L146" s="121">
        <v>27.611000000000001</v>
      </c>
      <c r="M146" s="121">
        <v>2732.41</v>
      </c>
      <c r="N146" s="122"/>
      <c r="O146" s="122"/>
      <c r="P146" s="123">
        <v>345.00299999999999</v>
      </c>
      <c r="Q146" s="88"/>
      <c r="R146" s="70"/>
      <c r="S146" s="10"/>
      <c r="T146" s="10"/>
      <c r="U146" s="89"/>
      <c r="V146" s="89"/>
      <c r="W146" s="90"/>
      <c r="X146" s="70">
        <v>6160</v>
      </c>
      <c r="Y146" s="10"/>
      <c r="Z146" s="10"/>
      <c r="AA146" s="10"/>
      <c r="AB146" s="10"/>
    </row>
    <row r="147" spans="1:28" s="33" customFormat="1" ht="63.75" x14ac:dyDescent="0.2">
      <c r="A147" s="12" t="s">
        <v>26</v>
      </c>
      <c r="B147" s="10" t="s">
        <v>151</v>
      </c>
      <c r="C147" s="86"/>
      <c r="D147" s="86"/>
      <c r="E147" s="87"/>
      <c r="F147" s="87"/>
      <c r="G147" s="87"/>
      <c r="H147" s="87"/>
      <c r="I147" s="87"/>
      <c r="J147" s="120">
        <f t="shared" si="72"/>
        <v>3105.0239999999999</v>
      </c>
      <c r="K147" s="111">
        <f t="shared" si="73"/>
        <v>2760.0209999999997</v>
      </c>
      <c r="L147" s="121">
        <v>27.611000000000001</v>
      </c>
      <c r="M147" s="121">
        <v>2732.41</v>
      </c>
      <c r="N147" s="122"/>
      <c r="O147" s="122"/>
      <c r="P147" s="123">
        <v>345.00299999999999</v>
      </c>
      <c r="Q147" s="88"/>
      <c r="R147" s="70"/>
      <c r="S147" s="10"/>
      <c r="T147" s="10"/>
      <c r="U147" s="89"/>
      <c r="V147" s="89"/>
      <c r="W147" s="90"/>
      <c r="X147" s="70">
        <v>6160</v>
      </c>
      <c r="Y147" s="10"/>
      <c r="Z147" s="10"/>
      <c r="AA147" s="10"/>
      <c r="AB147" s="10"/>
    </row>
    <row r="148" spans="1:28" s="33" customFormat="1" ht="63.75" x14ac:dyDescent="0.2">
      <c r="A148" s="12" t="s">
        <v>26</v>
      </c>
      <c r="B148" s="10" t="s">
        <v>152</v>
      </c>
      <c r="C148" s="86"/>
      <c r="D148" s="86"/>
      <c r="E148" s="87"/>
      <c r="F148" s="87"/>
      <c r="G148" s="87"/>
      <c r="H148" s="87"/>
      <c r="I148" s="87"/>
      <c r="J148" s="120">
        <f t="shared" si="72"/>
        <v>3105.0239999999999</v>
      </c>
      <c r="K148" s="111">
        <f t="shared" si="73"/>
        <v>2760.0209999999997</v>
      </c>
      <c r="L148" s="121">
        <v>27.611000000000001</v>
      </c>
      <c r="M148" s="121">
        <v>2732.41</v>
      </c>
      <c r="N148" s="122"/>
      <c r="O148" s="122"/>
      <c r="P148" s="123">
        <v>345.00299999999999</v>
      </c>
      <c r="Q148" s="88"/>
      <c r="R148" s="70"/>
      <c r="S148" s="10"/>
      <c r="T148" s="10"/>
      <c r="U148" s="89"/>
      <c r="V148" s="89"/>
      <c r="W148" s="90"/>
      <c r="X148" s="70">
        <v>6160</v>
      </c>
      <c r="Y148" s="10"/>
      <c r="Z148" s="10"/>
      <c r="AA148" s="10"/>
      <c r="AB148" s="10"/>
    </row>
    <row r="149" spans="1:28" s="11" customFormat="1" ht="25.5" x14ac:dyDescent="0.2">
      <c r="A149" s="12"/>
      <c r="B149" s="13" t="s">
        <v>22</v>
      </c>
      <c r="C149" s="53"/>
      <c r="D149" s="53"/>
      <c r="E149" s="53"/>
      <c r="F149" s="53"/>
      <c r="G149" s="53"/>
      <c r="H149" s="53"/>
      <c r="I149" s="53"/>
      <c r="J149" s="55"/>
      <c r="K149" s="55"/>
      <c r="L149" s="55"/>
      <c r="M149" s="55"/>
      <c r="N149" s="55"/>
      <c r="O149" s="55"/>
      <c r="P149" s="55"/>
      <c r="Q149" s="48"/>
      <c r="R149" s="48"/>
      <c r="S149" s="48"/>
      <c r="T149" s="48"/>
      <c r="U149" s="48"/>
      <c r="V149" s="48"/>
      <c r="W149" s="48"/>
      <c r="X149" s="48"/>
      <c r="Y149" s="48"/>
      <c r="Z149" s="48"/>
      <c r="AA149" s="48"/>
      <c r="AB149" s="48"/>
    </row>
    <row r="150" spans="1:28" s="11" customFormat="1" x14ac:dyDescent="0.2">
      <c r="A150" s="12" t="s">
        <v>28</v>
      </c>
      <c r="B150" s="10" t="s">
        <v>24</v>
      </c>
      <c r="C150" s="48"/>
      <c r="D150" s="48"/>
      <c r="E150" s="48"/>
      <c r="F150" s="48"/>
      <c r="G150" s="48"/>
      <c r="H150" s="48"/>
      <c r="I150" s="48"/>
      <c r="J150" s="55"/>
      <c r="K150" s="55"/>
      <c r="L150" s="55"/>
      <c r="M150" s="55"/>
      <c r="N150" s="55"/>
      <c r="O150" s="55"/>
      <c r="P150" s="55"/>
      <c r="Q150" s="48"/>
      <c r="R150" s="48"/>
      <c r="S150" s="48"/>
      <c r="T150" s="48"/>
      <c r="U150" s="48"/>
      <c r="V150" s="48"/>
      <c r="W150" s="48"/>
      <c r="X150" s="48"/>
      <c r="Y150" s="48"/>
      <c r="Z150" s="48"/>
      <c r="AA150" s="48"/>
      <c r="AB150" s="48"/>
    </row>
    <row r="151" spans="1:28" s="11" customFormat="1" ht="25.5" x14ac:dyDescent="0.2">
      <c r="A151" s="12"/>
      <c r="B151" s="13" t="s">
        <v>22</v>
      </c>
      <c r="C151" s="53"/>
      <c r="D151" s="53"/>
      <c r="E151" s="53"/>
      <c r="F151" s="53"/>
      <c r="G151" s="53"/>
      <c r="H151" s="53"/>
      <c r="I151" s="53"/>
      <c r="J151" s="55"/>
      <c r="K151" s="55"/>
      <c r="L151" s="55"/>
      <c r="M151" s="55"/>
      <c r="N151" s="55"/>
      <c r="O151" s="55"/>
      <c r="P151" s="55"/>
      <c r="Q151" s="48"/>
      <c r="R151" s="48"/>
      <c r="S151" s="48"/>
      <c r="T151" s="48"/>
      <c r="U151" s="48"/>
      <c r="V151" s="48"/>
      <c r="W151" s="48"/>
      <c r="X151" s="48"/>
      <c r="Y151" s="48"/>
      <c r="Z151" s="48"/>
      <c r="AA151" s="48"/>
      <c r="AB151" s="48"/>
    </row>
    <row r="152" spans="1:28" s="14" customFormat="1" ht="25.5" x14ac:dyDescent="0.2">
      <c r="A152" s="8" t="s">
        <v>29</v>
      </c>
      <c r="B152" s="9" t="s">
        <v>30</v>
      </c>
      <c r="C152" s="57"/>
      <c r="D152" s="57"/>
      <c r="E152" s="57"/>
      <c r="F152" s="57"/>
      <c r="G152" s="57"/>
      <c r="H152" s="57"/>
      <c r="I152" s="57"/>
      <c r="J152" s="118"/>
      <c r="K152" s="118"/>
      <c r="L152" s="118"/>
      <c r="M152" s="118"/>
      <c r="N152" s="118"/>
      <c r="O152" s="118"/>
      <c r="P152" s="118"/>
      <c r="Q152" s="61"/>
      <c r="R152" s="61"/>
      <c r="S152" s="61"/>
      <c r="T152" s="61"/>
      <c r="U152" s="61"/>
      <c r="V152" s="61"/>
      <c r="W152" s="61"/>
      <c r="X152" s="61"/>
      <c r="Y152" s="61"/>
      <c r="Z152" s="61"/>
      <c r="AA152" s="61"/>
      <c r="AB152" s="61"/>
    </row>
    <row r="153" spans="1:28" x14ac:dyDescent="0.2">
      <c r="A153" s="8" t="s">
        <v>31</v>
      </c>
      <c r="B153" s="9" t="s">
        <v>32</v>
      </c>
      <c r="C153" s="62"/>
      <c r="D153" s="62"/>
      <c r="E153" s="62"/>
      <c r="F153" s="62"/>
      <c r="G153" s="62"/>
      <c r="H153" s="62"/>
      <c r="I153" s="62"/>
      <c r="J153" s="124"/>
      <c r="K153" s="124"/>
      <c r="L153" s="124"/>
      <c r="M153" s="124"/>
      <c r="N153" s="124"/>
      <c r="O153" s="124"/>
      <c r="P153" s="124"/>
      <c r="Q153" s="62"/>
      <c r="R153" s="62"/>
      <c r="S153" s="62"/>
      <c r="T153" s="62"/>
      <c r="U153" s="62"/>
      <c r="V153" s="62"/>
      <c r="W153" s="62"/>
      <c r="X153" s="62"/>
      <c r="Y153" s="62"/>
      <c r="Z153" s="62"/>
      <c r="AA153" s="62"/>
      <c r="AB153" s="62"/>
    </row>
    <row r="154" spans="1:28" s="17" customFormat="1" ht="13.5" x14ac:dyDescent="0.2">
      <c r="A154" s="15"/>
      <c r="B154" s="20" t="s">
        <v>35</v>
      </c>
      <c r="C154" s="63"/>
      <c r="D154" s="63"/>
      <c r="E154" s="63"/>
      <c r="F154" s="63"/>
      <c r="G154" s="63"/>
      <c r="H154" s="63"/>
      <c r="I154" s="63"/>
      <c r="J154" s="125"/>
      <c r="K154" s="125"/>
      <c r="L154" s="125"/>
      <c r="M154" s="125"/>
      <c r="N154" s="125"/>
      <c r="O154" s="125"/>
      <c r="P154" s="125"/>
      <c r="Q154" s="63"/>
      <c r="R154" s="63"/>
      <c r="S154" s="63"/>
      <c r="T154" s="63"/>
      <c r="U154" s="63"/>
      <c r="V154" s="63"/>
      <c r="W154" s="63"/>
      <c r="X154" s="63"/>
      <c r="Y154" s="63"/>
      <c r="Z154" s="63"/>
      <c r="AA154" s="63"/>
      <c r="AB154" s="63"/>
    </row>
    <row r="155" spans="1:28" s="17" customFormat="1" ht="38.25" x14ac:dyDescent="0.2">
      <c r="A155" s="15"/>
      <c r="B155" s="13" t="s">
        <v>33</v>
      </c>
      <c r="C155" s="31">
        <f>314708.919+14906.5287</f>
        <v>329615.44770000002</v>
      </c>
      <c r="D155" s="31">
        <f>314708.919+14906.5287</f>
        <v>329615.44770000002</v>
      </c>
      <c r="E155" s="31">
        <f>314708.919+14906.5287</f>
        <v>329615.44770000002</v>
      </c>
      <c r="F155" s="16" t="s">
        <v>2</v>
      </c>
      <c r="G155" s="16"/>
      <c r="H155" s="16"/>
      <c r="I155" s="16" t="s">
        <v>2</v>
      </c>
      <c r="J155" s="156">
        <v>579674.56160999998</v>
      </c>
      <c r="K155" s="156">
        <f>J155</f>
        <v>579674.56160999998</v>
      </c>
      <c r="L155" s="126" t="s">
        <v>2</v>
      </c>
      <c r="M155" s="126" t="s">
        <v>2</v>
      </c>
      <c r="N155" s="126"/>
      <c r="O155" s="126"/>
      <c r="P155" s="126" t="s">
        <v>2</v>
      </c>
      <c r="Q155" s="16">
        <v>18709.322</v>
      </c>
      <c r="R155" s="16">
        <v>18709.322</v>
      </c>
      <c r="S155" s="16"/>
      <c r="T155" s="16"/>
      <c r="U155" s="16"/>
      <c r="V155" s="16"/>
      <c r="W155" s="16"/>
      <c r="X155" s="16" t="s">
        <v>2</v>
      </c>
      <c r="Y155" s="16" t="s">
        <v>2</v>
      </c>
      <c r="Z155" s="16" t="s">
        <v>2</v>
      </c>
      <c r="AA155" s="16" t="s">
        <v>2</v>
      </c>
      <c r="AB155" s="16" t="s">
        <v>2</v>
      </c>
    </row>
    <row r="156" spans="1:28" s="17" customFormat="1" ht="51" x14ac:dyDescent="0.2">
      <c r="A156" s="15"/>
      <c r="B156" s="13" t="s">
        <v>34</v>
      </c>
      <c r="C156" s="31">
        <f>281204.1977-5000</f>
        <v>276204.19770000002</v>
      </c>
      <c r="D156" s="31">
        <f>281204.1977-5000</f>
        <v>276204.19770000002</v>
      </c>
      <c r="E156" s="31">
        <f>281204.1977-5000</f>
        <v>276204.19770000002</v>
      </c>
      <c r="F156" s="16" t="s">
        <v>2</v>
      </c>
      <c r="G156" s="16"/>
      <c r="H156" s="16"/>
      <c r="I156" s="16" t="s">
        <v>2</v>
      </c>
      <c r="J156" s="156">
        <v>131266.23800000001</v>
      </c>
      <c r="K156" s="156">
        <v>131266.23800000001</v>
      </c>
      <c r="L156" s="126" t="s">
        <v>2</v>
      </c>
      <c r="M156" s="126" t="s">
        <v>2</v>
      </c>
      <c r="N156" s="126"/>
      <c r="O156" s="126"/>
      <c r="P156" s="126" t="s">
        <v>2</v>
      </c>
      <c r="Q156" s="16">
        <v>18709.322</v>
      </c>
      <c r="R156" s="16">
        <v>18709.322</v>
      </c>
      <c r="S156" s="16"/>
      <c r="T156" s="16"/>
      <c r="U156" s="16"/>
      <c r="V156" s="16"/>
      <c r="W156" s="16"/>
      <c r="X156" s="16" t="s">
        <v>2</v>
      </c>
      <c r="Y156" s="16" t="s">
        <v>2</v>
      </c>
      <c r="Z156" s="16" t="s">
        <v>2</v>
      </c>
      <c r="AA156" s="16" t="s">
        <v>2</v>
      </c>
      <c r="AB156" s="16" t="s">
        <v>2</v>
      </c>
    </row>
    <row r="158" spans="1:28" x14ac:dyDescent="0.2">
      <c r="B158" s="135"/>
      <c r="C158" s="135"/>
      <c r="D158" s="135"/>
      <c r="E158" s="135"/>
      <c r="F158" s="135"/>
      <c r="G158" s="135"/>
      <c r="H158" s="135"/>
      <c r="I158" s="135"/>
      <c r="J158" s="135"/>
    </row>
    <row r="159" spans="1:28" ht="18.75" x14ac:dyDescent="0.3">
      <c r="A159" s="18"/>
      <c r="B159" s="1" t="s">
        <v>109</v>
      </c>
      <c r="J159" s="127" t="s">
        <v>110</v>
      </c>
      <c r="Q159" s="1" t="s">
        <v>110</v>
      </c>
    </row>
    <row r="160" spans="1:28" ht="18.75" x14ac:dyDescent="0.3">
      <c r="A160" s="18"/>
      <c r="B160" s="1"/>
      <c r="C160" s="1"/>
      <c r="D160" s="2"/>
      <c r="E160" s="3" t="s">
        <v>0</v>
      </c>
      <c r="F160" s="2"/>
      <c r="G160" s="2"/>
      <c r="H160" s="2"/>
      <c r="I160" s="4"/>
      <c r="J160" s="127" t="s">
        <v>1</v>
      </c>
      <c r="Q160" s="1" t="s">
        <v>1</v>
      </c>
    </row>
    <row r="161" spans="1:17" x14ac:dyDescent="0.2">
      <c r="A161" s="18"/>
      <c r="B161" s="19"/>
    </row>
    <row r="162" spans="1:17" x14ac:dyDescent="0.2">
      <c r="B162" s="19"/>
    </row>
    <row r="163" spans="1:17" x14ac:dyDescent="0.2">
      <c r="B163" s="19"/>
      <c r="J163" s="128"/>
      <c r="Q163" s="106"/>
    </row>
    <row r="164" spans="1:17" x14ac:dyDescent="0.2">
      <c r="B164" s="19"/>
    </row>
    <row r="165" spans="1:17" x14ac:dyDescent="0.2">
      <c r="B165" s="19"/>
    </row>
    <row r="166" spans="1:17" x14ac:dyDescent="0.2">
      <c r="J166" s="129"/>
      <c r="Q166" s="107"/>
    </row>
  </sheetData>
  <autoFilter ref="A6:CI156" xr:uid="{00000000-0001-0000-0000-000000000000}">
    <filterColumn colId="11">
      <colorFilter dxfId="0"/>
    </filterColumn>
  </autoFilter>
  <mergeCells count="10">
    <mergeCell ref="B158:J158"/>
    <mergeCell ref="K1:AB1"/>
    <mergeCell ref="B2:AB2"/>
    <mergeCell ref="A4:A5"/>
    <mergeCell ref="B4:B5"/>
    <mergeCell ref="C4:I4"/>
    <mergeCell ref="J4:P4"/>
    <mergeCell ref="X4:X5"/>
    <mergeCell ref="Y4:AB4"/>
    <mergeCell ref="Q4:W4"/>
  </mergeCells>
  <pageMargins left="0" right="0" top="0.74803149606299213" bottom="0.74803149606299213" header="0.31496062992125984" footer="0.31496062992125984"/>
  <pageSetup paperSize="9" scale="47" fitToWidth="0" fitToHeight="0" orientation="landscape" r:id="rId1"/>
  <rowBreaks count="1" manualBreakCount="1">
    <brk id="134" max="2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Капиталка</vt:lpstr>
      <vt:lpstr>Капиталка!Область_печати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ЛАРЦЕВА ДАРЬЯ МИХАЙЛОВНА</dc:creator>
  <cp:lastModifiedBy>Межидов Ибрагим Султанбекович</cp:lastModifiedBy>
  <cp:lastPrinted>2024-05-17T07:14:10Z</cp:lastPrinted>
  <dcterms:created xsi:type="dcterms:W3CDTF">2024-01-23T15:09:57Z</dcterms:created>
  <dcterms:modified xsi:type="dcterms:W3CDTF">2024-10-30T07:17:40Z</dcterms:modified>
</cp:coreProperties>
</file>